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20" windowWidth="14370" windowHeight="6630"/>
  </bookViews>
  <sheets>
    <sheet name="Hoja1" sheetId="1" r:id="rId1"/>
    <sheet name="Hoja3" sheetId="3" state="hidden" r:id="rId2"/>
    <sheet name="Hoja2" sheetId="2" state="hidden" r:id="rId3"/>
  </sheets>
  <calcPr calcId="144525"/>
</workbook>
</file>

<file path=xl/calcChain.xml><?xml version="1.0" encoding="utf-8"?>
<calcChain xmlns="http://schemas.openxmlformats.org/spreadsheetml/2006/main">
  <c r="E3" i="2" l="1"/>
  <c r="O73" i="1" l="1"/>
  <c r="O129" i="1" l="1"/>
  <c r="O101" i="1"/>
  <c r="K101" i="1" l="1"/>
  <c r="L6" i="1" l="1"/>
  <c r="AB167" i="1"/>
  <c r="AB181" i="1" s="1"/>
  <c r="P110" i="1" l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505" i="2" s="1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C554" i="2"/>
  <c r="DD554" i="2" s="1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C550" i="2"/>
  <c r="DD550" i="2" s="1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C546" i="2"/>
  <c r="DD546" i="2" s="1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X536" i="2"/>
  <c r="CY536" i="2" s="1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X532" i="2"/>
  <c r="CY532" i="2" s="1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X528" i="2"/>
  <c r="CY528" i="2" s="1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X520" i="2"/>
  <c r="CY520" i="2" s="1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X516" i="2"/>
  <c r="CY516" i="2" s="1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X512" i="2"/>
  <c r="CY512" i="2" s="1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X510" i="2"/>
  <c r="CY510" i="2" s="1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X496" i="2"/>
  <c r="CY496" i="2" s="1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C492" i="2"/>
  <c r="DD492" i="2" s="1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X489" i="2"/>
  <c r="CY489" i="2" s="1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C484" i="2"/>
  <c r="DD484" i="2" s="1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X481" i="2"/>
  <c r="CY481" i="2" s="1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X474" i="2"/>
  <c r="CY474" i="2" s="1"/>
  <c r="CU474" i="2"/>
  <c r="Y474" i="2" s="1"/>
  <c r="BW474" i="2"/>
  <c r="AU474" i="2"/>
  <c r="X474" i="2"/>
  <c r="P474" i="2"/>
  <c r="DH473" i="2"/>
  <c r="DI473" i="2" s="1"/>
  <c r="DC473" i="2"/>
  <c r="DD473" i="2" s="1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X470" i="2"/>
  <c r="CY470" i="2" s="1"/>
  <c r="CU470" i="2"/>
  <c r="Y470" i="2" s="1"/>
  <c r="BW470" i="2"/>
  <c r="AU470" i="2"/>
  <c r="X470" i="2"/>
  <c r="P470" i="2"/>
  <c r="DH469" i="2"/>
  <c r="DI469" i="2" s="1"/>
  <c r="DC469" i="2"/>
  <c r="DD469" i="2" s="1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X466" i="2"/>
  <c r="CY466" i="2" s="1"/>
  <c r="CU466" i="2"/>
  <c r="Y466" i="2" s="1"/>
  <c r="BW466" i="2"/>
  <c r="AU466" i="2"/>
  <c r="X466" i="2"/>
  <c r="P466" i="2"/>
  <c r="DH465" i="2"/>
  <c r="DI465" i="2" s="1"/>
  <c r="DC465" i="2"/>
  <c r="DD465" i="2" s="1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X462" i="2"/>
  <c r="CY462" i="2" s="1"/>
  <c r="CU462" i="2"/>
  <c r="Y462" i="2" s="1"/>
  <c r="BW462" i="2"/>
  <c r="AU462" i="2"/>
  <c r="X462" i="2"/>
  <c r="P462" i="2"/>
  <c r="DH461" i="2"/>
  <c r="DI461" i="2" s="1"/>
  <c r="DC461" i="2"/>
  <c r="DD461" i="2" s="1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X458" i="2"/>
  <c r="CY458" i="2" s="1"/>
  <c r="CU458" i="2"/>
  <c r="Y458" i="2" s="1"/>
  <c r="BW458" i="2"/>
  <c r="AU458" i="2"/>
  <c r="X458" i="2"/>
  <c r="P458" i="2"/>
  <c r="DH457" i="2"/>
  <c r="DI457" i="2" s="1"/>
  <c r="DC457" i="2"/>
  <c r="DD457" i="2" s="1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337" i="2" s="1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X333" i="2"/>
  <c r="CY333" i="2" s="1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X329" i="2"/>
  <c r="CY329" i="2" s="1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X325" i="2"/>
  <c r="CY325" i="2" s="1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X317" i="2"/>
  <c r="CY317" i="2" s="1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X313" i="2"/>
  <c r="CY313" i="2" s="1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C308" i="2"/>
  <c r="DD308" i="2" s="1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C300" i="2"/>
  <c r="DD300" i="2" s="1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C296" i="2"/>
  <c r="DD296" i="2" s="1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C292" i="2"/>
  <c r="DD292" i="2" s="1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X285" i="2"/>
  <c r="CY285" i="2" s="1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P284" i="2" l="1"/>
  <c r="AL2" i="2"/>
  <c r="P2" i="2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4" i="1"/>
  <c r="T168" i="1" s="1"/>
  <c r="T182" i="1" s="1"/>
  <c r="P154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4" i="1"/>
  <c r="X168" i="1" s="1"/>
  <c r="X182" i="1" s="1"/>
  <c r="P168" i="1"/>
  <c r="P182" i="1" s="1"/>
  <c r="X167" i="1"/>
  <c r="X181" i="1" s="1"/>
  <c r="T167" i="1"/>
  <c r="T181" i="1" s="1"/>
  <c r="P167" i="1"/>
  <c r="P181" i="1" s="1"/>
  <c r="L175" i="1"/>
  <c r="L189" i="1" s="1"/>
  <c r="L173" i="1"/>
  <c r="L187" i="1" s="1"/>
  <c r="L171" i="1"/>
  <c r="L185" i="1" s="1"/>
  <c r="L169" i="1"/>
  <c r="L183" i="1" s="1"/>
  <c r="L167" i="1"/>
  <c r="L181" i="1" s="1"/>
  <c r="AQ59" i="1" l="1"/>
  <c r="Q72" i="1" s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AR53" i="1"/>
  <c r="AR54" i="1" s="1"/>
  <c r="AQ52" i="1"/>
  <c r="Q125" i="1" s="1"/>
  <c r="P122" i="1" l="1"/>
  <c r="P123" i="1" s="1"/>
  <c r="P124" i="1" s="1"/>
  <c r="P125" i="1" s="1"/>
  <c r="P126" i="1" s="1"/>
  <c r="P127" i="1" s="1"/>
  <c r="P128" i="1" s="1"/>
  <c r="Q108" i="1"/>
  <c r="Q112" i="1"/>
  <c r="Q116" i="1"/>
  <c r="Q120" i="1"/>
  <c r="Q124" i="1"/>
  <c r="Q128" i="1"/>
  <c r="Q110" i="1"/>
  <c r="Q111" i="1"/>
  <c r="Q115" i="1"/>
  <c r="Q119" i="1"/>
  <c r="Q123" i="1"/>
  <c r="Q127" i="1"/>
  <c r="Q114" i="1"/>
  <c r="Q118" i="1"/>
  <c r="Q122" i="1"/>
  <c r="Q126" i="1"/>
  <c r="Q80" i="1"/>
  <c r="Q109" i="1"/>
  <c r="Q113" i="1"/>
  <c r="Q117" i="1"/>
  <c r="Q121" i="1"/>
  <c r="AQ61" i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M141" i="1" l="1"/>
  <c r="L141" i="1"/>
  <c r="K141" i="1"/>
  <c r="H52" i="1"/>
  <c r="O52" i="1" s="1"/>
  <c r="J141" i="1"/>
  <c r="H50" i="1"/>
  <c r="I151" i="1" s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O80" i="1" s="1"/>
  <c r="H108" i="1"/>
  <c r="O108" i="1" s="1"/>
  <c r="H128" i="1"/>
  <c r="O128" i="1" s="1"/>
  <c r="H126" i="1"/>
  <c r="O126" i="1" s="1"/>
  <c r="H124" i="1"/>
  <c r="O124" i="1" s="1"/>
  <c r="H122" i="1"/>
  <c r="O122" i="1" s="1"/>
  <c r="H120" i="1"/>
  <c r="O120" i="1" s="1"/>
  <c r="H118" i="1"/>
  <c r="O118" i="1" s="1"/>
  <c r="H116" i="1"/>
  <c r="O116" i="1" s="1"/>
  <c r="H114" i="1"/>
  <c r="O114" i="1" s="1"/>
  <c r="H112" i="1"/>
  <c r="O112" i="1" s="1"/>
  <c r="H110" i="1"/>
  <c r="O110" i="1" s="1"/>
  <c r="H127" i="1"/>
  <c r="O127" i="1" s="1"/>
  <c r="H125" i="1"/>
  <c r="O125" i="1" s="1"/>
  <c r="H123" i="1"/>
  <c r="O123" i="1" s="1"/>
  <c r="H121" i="1"/>
  <c r="O121" i="1" s="1"/>
  <c r="H119" i="1"/>
  <c r="O119" i="1" s="1"/>
  <c r="H117" i="1"/>
  <c r="O117" i="1" s="1"/>
  <c r="H115" i="1"/>
  <c r="O115" i="1" s="1"/>
  <c r="H113" i="1"/>
  <c r="O113" i="1" s="1"/>
  <c r="H111" i="1"/>
  <c r="O111" i="1" s="1"/>
  <c r="H109" i="1"/>
  <c r="O109" i="1" s="1"/>
  <c r="H100" i="1"/>
  <c r="O100" i="1" s="1"/>
  <c r="H98" i="1"/>
  <c r="O98" i="1" s="1"/>
  <c r="H96" i="1"/>
  <c r="O96" i="1" s="1"/>
  <c r="H94" i="1"/>
  <c r="O94" i="1" s="1"/>
  <c r="H92" i="1"/>
  <c r="O92" i="1" s="1"/>
  <c r="H90" i="1"/>
  <c r="O90" i="1" s="1"/>
  <c r="H88" i="1"/>
  <c r="O88" i="1" s="1"/>
  <c r="H86" i="1"/>
  <c r="O86" i="1" s="1"/>
  <c r="H84" i="1"/>
  <c r="O84" i="1" s="1"/>
  <c r="H82" i="1"/>
  <c r="O82" i="1" s="1"/>
  <c r="T103" i="1"/>
  <c r="T75" i="1"/>
  <c r="N71" i="1"/>
  <c r="H69" i="1"/>
  <c r="O69" i="1" s="1"/>
  <c r="H67" i="1"/>
  <c r="O67" i="1" s="1"/>
  <c r="H65" i="1"/>
  <c r="O65" i="1" s="1"/>
  <c r="H63" i="1"/>
  <c r="O63" i="1" s="1"/>
  <c r="H61" i="1"/>
  <c r="O61" i="1" s="1"/>
  <c r="H59" i="1"/>
  <c r="O59" i="1" s="1"/>
  <c r="H57" i="1"/>
  <c r="O57" i="1" s="1"/>
  <c r="H55" i="1"/>
  <c r="O55" i="1" s="1"/>
  <c r="H53" i="1"/>
  <c r="O53" i="1" s="1"/>
  <c r="H72" i="1"/>
  <c r="O72" i="1" s="1"/>
  <c r="H70" i="1"/>
  <c r="O70" i="1" s="1"/>
  <c r="H68" i="1"/>
  <c r="O68" i="1" s="1"/>
  <c r="H66" i="1"/>
  <c r="O66" i="1" s="1"/>
  <c r="H64" i="1"/>
  <c r="O64" i="1" s="1"/>
  <c r="H62" i="1"/>
  <c r="O62" i="1" s="1"/>
  <c r="H60" i="1"/>
  <c r="O60" i="1" s="1"/>
  <c r="H58" i="1"/>
  <c r="O58" i="1" s="1"/>
  <c r="H54" i="1"/>
  <c r="O54" i="1" s="1"/>
  <c r="H99" i="1"/>
  <c r="O99" i="1" s="1"/>
  <c r="H97" i="1"/>
  <c r="O97" i="1" s="1"/>
  <c r="H95" i="1"/>
  <c r="O95" i="1" s="1"/>
  <c r="H93" i="1"/>
  <c r="O93" i="1" s="1"/>
  <c r="H91" i="1"/>
  <c r="O91" i="1" s="1"/>
  <c r="H89" i="1"/>
  <c r="O89" i="1" s="1"/>
  <c r="H87" i="1"/>
  <c r="O87" i="1" s="1"/>
  <c r="H85" i="1"/>
  <c r="O85" i="1" s="1"/>
  <c r="H83" i="1"/>
  <c r="O83" i="1" s="1"/>
  <c r="H81" i="1"/>
  <c r="O81" i="1" s="1"/>
  <c r="T131" i="1"/>
  <c r="H56" i="1"/>
  <c r="O56" i="1" s="1"/>
  <c r="P61" i="1"/>
  <c r="P62" i="1" s="1"/>
  <c r="P63" i="1" s="1"/>
  <c r="K73" i="1"/>
  <c r="H78" i="1"/>
  <c r="I165" i="1" s="1"/>
  <c r="H106" i="1"/>
  <c r="I179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7" i="1"/>
  <c r="T183" i="1"/>
  <c r="T173" i="1"/>
  <c r="X173" i="1" s="1"/>
  <c r="T169" i="1"/>
  <c r="X169" i="1" s="1"/>
  <c r="T161" i="1"/>
  <c r="X161" i="1" s="1"/>
  <c r="T159" i="1"/>
  <c r="X159" i="1" s="1"/>
  <c r="T157" i="1"/>
  <c r="T155" i="1"/>
  <c r="P189" i="1"/>
  <c r="P187" i="1"/>
  <c r="P185" i="1"/>
  <c r="P183" i="1"/>
  <c r="P175" i="1"/>
  <c r="P173" i="1"/>
  <c r="P171" i="1"/>
  <c r="P169" i="1"/>
  <c r="P161" i="1"/>
  <c r="P159" i="1"/>
  <c r="P157" i="1"/>
  <c r="P155" i="1"/>
  <c r="K116" i="1"/>
  <c r="L26" i="1"/>
  <c r="S21" i="1"/>
  <c r="K126" i="1" l="1"/>
  <c r="N141" i="1"/>
  <c r="R140" i="1" s="1"/>
  <c r="K62" i="1"/>
  <c r="K108" i="1"/>
  <c r="K127" i="1"/>
  <c r="N52" i="1"/>
  <c r="K63" i="1"/>
  <c r="K71" i="1"/>
  <c r="K83" i="1"/>
  <c r="K87" i="1"/>
  <c r="K95" i="1"/>
  <c r="K58" i="1"/>
  <c r="N62" i="1"/>
  <c r="G52" i="1" s="1"/>
  <c r="K66" i="1"/>
  <c r="N70" i="1"/>
  <c r="K55" i="1"/>
  <c r="K59" i="1"/>
  <c r="K67" i="1"/>
  <c r="K84" i="1"/>
  <c r="K88" i="1"/>
  <c r="K92" i="1"/>
  <c r="K96" i="1"/>
  <c r="K111" i="1"/>
  <c r="K115" i="1"/>
  <c r="K119" i="1"/>
  <c r="N119" i="1"/>
  <c r="K123" i="1"/>
  <c r="N127" i="1"/>
  <c r="G108" i="1" s="1"/>
  <c r="K112" i="1"/>
  <c r="K120" i="1"/>
  <c r="K124" i="1"/>
  <c r="N128" i="1"/>
  <c r="K80" i="1"/>
  <c r="N80" i="1"/>
  <c r="K56" i="1"/>
  <c r="K81" i="1"/>
  <c r="K85" i="1"/>
  <c r="K89" i="1"/>
  <c r="K93" i="1"/>
  <c r="K97" i="1"/>
  <c r="K54" i="1"/>
  <c r="K60" i="1"/>
  <c r="K64" i="1"/>
  <c r="K68" i="1"/>
  <c r="N72" i="1"/>
  <c r="K57" i="1"/>
  <c r="K61" i="1"/>
  <c r="K65" i="1"/>
  <c r="K69" i="1"/>
  <c r="K82" i="1"/>
  <c r="K86" i="1"/>
  <c r="K90" i="1"/>
  <c r="K94" i="1"/>
  <c r="K109" i="1"/>
  <c r="K113" i="1"/>
  <c r="K117" i="1"/>
  <c r="K121" i="1"/>
  <c r="K125" i="1"/>
  <c r="K110" i="1"/>
  <c r="K114" i="1"/>
  <c r="K118" i="1"/>
  <c r="K122" i="1"/>
  <c r="N126" i="1"/>
  <c r="N108" i="1"/>
  <c r="K91" i="1"/>
  <c r="N91" i="1"/>
  <c r="N99" i="1"/>
  <c r="K99" i="1"/>
  <c r="N100" i="1"/>
  <c r="K100" i="1"/>
  <c r="N98" i="1"/>
  <c r="K98" i="1"/>
  <c r="K128" i="1"/>
  <c r="K70" i="1"/>
  <c r="G63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7" i="1"/>
  <c r="X158" i="1" s="1"/>
  <c r="T171" i="1"/>
  <c r="X171" i="1" s="1"/>
  <c r="X172" i="1" s="1"/>
  <c r="T175" i="1"/>
  <c r="X175" i="1" s="1"/>
  <c r="X176" i="1" s="1"/>
  <c r="T185" i="1"/>
  <c r="X185" i="1" s="1"/>
  <c r="X186" i="1" s="1"/>
  <c r="T189" i="1"/>
  <c r="T190" i="1" s="1"/>
  <c r="Q101" i="1"/>
  <c r="X155" i="1"/>
  <c r="X156" i="1" s="1"/>
  <c r="T184" i="1"/>
  <c r="X183" i="1"/>
  <c r="X184" i="1" s="1"/>
  <c r="T188" i="1"/>
  <c r="X187" i="1"/>
  <c r="X188" i="1" s="1"/>
  <c r="T158" i="1"/>
  <c r="T162" i="1"/>
  <c r="T156" i="1"/>
  <c r="T160" i="1"/>
  <c r="T170" i="1"/>
  <c r="T174" i="1"/>
  <c r="P156" i="1"/>
  <c r="X160" i="1"/>
  <c r="P160" i="1"/>
  <c r="P170" i="1"/>
  <c r="X170" i="1"/>
  <c r="P174" i="1"/>
  <c r="X174" i="1"/>
  <c r="P184" i="1"/>
  <c r="P188" i="1"/>
  <c r="P158" i="1"/>
  <c r="P162" i="1"/>
  <c r="X162" i="1"/>
  <c r="P172" i="1"/>
  <c r="P176" i="1"/>
  <c r="P186" i="1"/>
  <c r="P190" i="1"/>
  <c r="T106" i="1"/>
  <c r="M34" i="1"/>
  <c r="T78" i="1"/>
  <c r="L33" i="1"/>
  <c r="K52" i="1"/>
  <c r="K32" i="1"/>
  <c r="T50" i="1"/>
  <c r="G119" i="1" l="1"/>
  <c r="I130" i="1"/>
  <c r="Z75" i="1"/>
  <c r="I74" i="1"/>
  <c r="S141" i="1"/>
  <c r="G80" i="1"/>
  <c r="CJ474" i="2"/>
  <c r="CJ470" i="2"/>
  <c r="CJ466" i="2"/>
  <c r="CJ462" i="2"/>
  <c r="CJ458" i="2"/>
  <c r="CJ454" i="2"/>
  <c r="T186" i="1"/>
  <c r="I131" i="1"/>
  <c r="R34" i="1" s="1"/>
  <c r="X189" i="1"/>
  <c r="X190" i="1" s="1"/>
  <c r="AB183" i="1"/>
  <c r="T176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2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5" i="1"/>
  <c r="K130" i="1"/>
  <c r="AB157" i="1"/>
  <c r="AB175" i="1"/>
  <c r="AB171" i="1"/>
  <c r="AB161" i="1"/>
  <c r="AB187" i="1"/>
  <c r="AB173" i="1"/>
  <c r="AB159" i="1"/>
  <c r="AB185" i="1"/>
  <c r="AB169" i="1"/>
  <c r="G91" i="1" l="1"/>
  <c r="I102" i="1" s="1"/>
  <c r="I103" i="1" s="1"/>
  <c r="Q33" i="1" s="1"/>
  <c r="AB189" i="1"/>
  <c r="AF189" i="1" s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J509" i="2"/>
  <c r="CH503" i="2"/>
  <c r="AF185" i="1"/>
  <c r="AB186" i="1"/>
  <c r="AB174" i="1"/>
  <c r="AF173" i="1"/>
  <c r="AB162" i="1"/>
  <c r="AF161" i="1"/>
  <c r="AB172" i="1"/>
  <c r="AF171" i="1"/>
  <c r="AB158" i="1"/>
  <c r="AF157" i="1"/>
  <c r="AB156" i="1"/>
  <c r="AB163" i="1"/>
  <c r="AF155" i="1"/>
  <c r="AB170" i="1"/>
  <c r="AB177" i="1"/>
  <c r="AF169" i="1"/>
  <c r="AB160" i="1"/>
  <c r="AF159" i="1"/>
  <c r="AF187" i="1"/>
  <c r="AB188" i="1"/>
  <c r="AB176" i="1"/>
  <c r="AF175" i="1"/>
  <c r="AF183" i="1"/>
  <c r="AB184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AB190" i="1" l="1"/>
  <c r="AB191" i="1"/>
  <c r="AB192" i="1" s="1"/>
  <c r="CH559" i="2"/>
  <c r="K102" i="1"/>
  <c r="V136" i="1"/>
  <c r="AA133" i="1" s="1"/>
  <c r="X33" i="1"/>
  <c r="E283" i="2"/>
  <c r="E339" i="2" s="1"/>
  <c r="E395" i="2" s="1"/>
  <c r="E451" i="2" s="1"/>
  <c r="E507" i="2" s="1"/>
  <c r="Q29" i="1"/>
  <c r="O136" i="1" s="1"/>
  <c r="Z134" i="1" l="1"/>
</calcChain>
</file>

<file path=xl/sharedStrings.xml><?xml version="1.0" encoding="utf-8"?>
<sst xmlns="http://schemas.openxmlformats.org/spreadsheetml/2006/main" count="2061" uniqueCount="499">
  <si>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</si>
  <si>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</si>
  <si>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</si>
  <si>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</si>
  <si>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</si>
  <si>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</si>
  <si>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</si>
  <si>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</si>
  <si>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</si>
  <si>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</si>
  <si>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</si>
  <si>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</si>
  <si>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</si>
  <si>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</si>
  <si>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</si>
  <si>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</si>
  <si>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</si>
  <si>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</si>
  <si>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</si>
  <si>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</si>
  <si>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</si>
  <si>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</si>
  <si>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</si>
  <si>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</si>
  <si>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</si>
  <si>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</si>
  <si>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</si>
  <si>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</si>
  <si>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</si>
  <si>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</si>
  <si>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</si>
  <si>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</si>
  <si>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</si>
  <si>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</si>
  <si>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</si>
  <si>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</si>
  <si>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</si>
  <si>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</si>
  <si>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</si>
  <si>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</si>
  <si>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</si>
  <si>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</si>
  <si>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</si>
  <si>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</si>
  <si>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</si>
  <si>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</si>
  <si>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</si>
  <si>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</si>
  <si>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</si>
  <si>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</si>
  <si>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</si>
  <si>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</si>
  <si>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</si>
  <si>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</si>
  <si>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</si>
  <si>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</si>
  <si>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</si>
  <si>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</si>
  <si>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</si>
  <si>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</si>
  <si>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</si>
  <si>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</si>
  <si>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</si>
  <si>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</si>
  <si>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</si>
  <si>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</si>
  <si>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</si>
  <si>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</si>
  <si>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</si>
  <si>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</si>
  <si>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</si>
  <si>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</si>
  <si>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</si>
  <si>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</si>
  <si>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</si>
  <si>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</si>
  <si>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</si>
  <si>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</si>
  <si>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</si>
  <si>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</si>
  <si>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</si>
  <si>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</si>
  <si>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</si>
  <si>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</si>
  <si>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</si>
  <si>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</si>
  <si>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</si>
  <si>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</si>
  <si>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</si>
  <si>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</si>
  <si>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</si>
  <si>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</si>
  <si>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</si>
  <si>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</si>
  <si>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</si>
  <si>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</si>
  <si>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</si>
  <si>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</si>
  <si>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</si>
  <si>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</si>
  <si>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</si>
  <si>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</si>
  <si>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</si>
  <si>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</si>
  <si>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</si>
  <si>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</si>
  <si>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</si>
  <si>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</si>
  <si>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</si>
  <si>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</si>
  <si>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</si>
  <si>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</si>
  <si>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</si>
  <si>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</si>
  <si>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</si>
  <si>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</si>
  <si>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</si>
  <si>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</si>
  <si>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</si>
  <si>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</si>
  <si>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</si>
  <si>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</si>
  <si>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</si>
  <si>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</si>
  <si>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</si>
  <si>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</si>
  <si>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</si>
  <si>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</si>
  <si>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</si>
  <si>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</si>
  <si>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</si>
  <si>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</si>
  <si>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</si>
  <si>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</si>
  <si>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</si>
  <si>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</si>
  <si>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</si>
  <si>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</si>
  <si>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</si>
  <si>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</si>
  <si>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</si>
  <si>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</si>
  <si>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</si>
  <si>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</si>
  <si>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</si>
  <si>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</si>
  <si>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</si>
  <si>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</si>
  <si>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</si>
  <si>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</si>
  <si>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</si>
  <si>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</si>
  <si>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</si>
  <si>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</si>
  <si>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</si>
  <si>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</si>
  <si>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</si>
  <si>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</si>
  <si>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</si>
  <si>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</si>
  <si>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</si>
  <si>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</si>
  <si>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</si>
  <si>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</si>
  <si>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</si>
  <si>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</si>
  <si>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</si>
  <si>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</si>
  <si>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</si>
  <si>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</si>
  <si>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</si>
  <si>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</si>
  <si>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</si>
  <si>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</si>
  <si>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</si>
  <si>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</si>
  <si>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</si>
  <si>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</si>
  <si>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</si>
  <si>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</si>
  <si>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</si>
  <si>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</si>
  <si>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</si>
  <si>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</si>
  <si>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</si>
  <si>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</si>
  <si>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</si>
  <si>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</si>
  <si>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</si>
  <si>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</si>
  <si>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</si>
  <si>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</si>
  <si>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</si>
  <si>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</si>
  <si>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</si>
  <si>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</si>
  <si>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</si>
  <si>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</si>
  <si>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</si>
  <si>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</si>
  <si>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</si>
  <si>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</si>
  <si>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</si>
  <si>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</si>
  <si>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</si>
  <si>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</si>
  <si>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</si>
  <si>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</si>
  <si>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</si>
  <si>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</si>
  <si>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</si>
  <si>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</si>
  <si>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</si>
  <si>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</si>
  <si>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</si>
  <si>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</si>
  <si>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</si>
  <si>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</si>
  <si>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</si>
  <si>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</si>
  <si>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</si>
  <si>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</si>
  <si>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</si>
  <si>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</si>
  <si>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</si>
  <si>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</si>
  <si>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</si>
  <si>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</si>
  <si>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</si>
  <si>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</si>
  <si>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</si>
  <si>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</si>
  <si>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</si>
  <si>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</si>
  <si>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</si>
  <si>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</si>
  <si>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</si>
  <si>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</si>
  <si>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</si>
  <si>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</si>
  <si>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</si>
  <si>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</si>
  <si>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</si>
  <si>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</si>
  <si>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</si>
  <si>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</si>
  <si>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</si>
  <si>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</si>
  <si>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</si>
  <si>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</si>
  <si>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</si>
  <si>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</si>
  <si>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</si>
  <si>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</si>
  <si>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</si>
  <si>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</si>
  <si>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</si>
  <si>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</si>
  <si>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</si>
  <si>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</si>
  <si>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</si>
  <si>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</si>
  <si>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</si>
  <si>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</si>
  <si>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</si>
  <si>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</si>
  <si>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</si>
  <si>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</si>
  <si>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</si>
  <si>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</si>
  <si>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</si>
  <si>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</si>
  <si>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</si>
  <si>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</si>
  <si>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</si>
  <si>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</si>
  <si>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</si>
  <si>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</si>
  <si>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</si>
  <si>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</si>
  <si>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</si>
  <si>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</si>
  <si>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</si>
  <si>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</si>
  <si>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</si>
  <si>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</si>
  <si>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</si>
  <si>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</si>
  <si>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</si>
  <si>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</si>
  <si>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</si>
  <si>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</si>
  <si>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</si>
  <si>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</si>
  <si>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</si>
  <si>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</si>
  <si>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</si>
  <si>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</si>
  <si>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</si>
  <si>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</si>
  <si>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</si>
  <si>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</si>
  <si>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</si>
  <si>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</si>
  <si>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</si>
  <si>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</si>
  <si>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</si>
  <si>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</si>
  <si>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</si>
  <si>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</si>
  <si>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</si>
  <si>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</si>
  <si>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</si>
  <si>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</si>
  <si>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</si>
  <si>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</si>
  <si>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</si>
  <si>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</si>
  <si>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</si>
  <si>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</si>
  <si>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</si>
  <si>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</si>
  <si>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</si>
  <si>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</si>
  <si>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</si>
  <si>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</si>
  <si>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</si>
  <si>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</si>
  <si>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</si>
  <si>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</si>
  <si>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</si>
  <si>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</si>
  <si>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</si>
  <si>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</si>
  <si>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</si>
  <si>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</si>
  <si>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</si>
  <si>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</si>
  <si>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</si>
  <si>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</si>
  <si>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</si>
  <si>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</si>
  <si>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</si>
  <si>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</si>
  <si>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</si>
  <si>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</si>
  <si>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</si>
  <si>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</si>
  <si>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</si>
  <si>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</si>
  <si>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</si>
  <si>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</si>
  <si>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</si>
  <si>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</si>
  <si>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</si>
  <si>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</si>
  <si>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</si>
  <si>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</si>
  <si>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</si>
  <si>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</si>
  <si>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</si>
  <si>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</si>
  <si>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</si>
  <si>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</si>
  <si>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</si>
  <si>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</si>
  <si>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</si>
  <si>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</si>
  <si>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</si>
  <si>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</si>
  <si>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</si>
  <si>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</si>
  <si>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</si>
  <si>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</si>
  <si>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</si>
  <si>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</si>
  <si>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</si>
  <si>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</si>
  <si>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</si>
  <si>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</si>
  <si>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</si>
  <si>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</si>
  <si>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</si>
  <si>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</si>
  <si>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</si>
  <si>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</si>
  <si>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</si>
  <si>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</si>
  <si>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</si>
  <si>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</si>
  <si>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</si>
  <si>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</si>
  <si>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</si>
  <si>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</si>
  <si>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</si>
  <si>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</si>
  <si>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</si>
  <si>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</si>
  <si>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</si>
  <si>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</si>
  <si>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</si>
  <si>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</si>
  <si>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</si>
  <si>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</si>
  <si>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</si>
  <si>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</si>
  <si>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</si>
  <si>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</si>
  <si>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</si>
  <si>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</si>
  <si>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</si>
  <si>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</si>
  <si>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</si>
  <si>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</si>
  <si>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</si>
  <si>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</si>
  <si>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</si>
  <si>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</si>
  <si>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</si>
  <si>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</si>
  <si>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</si>
  <si>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</si>
  <si>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 xml:space="preserve">MONTOYA </t>
  </si>
  <si>
    <t xml:space="preserve">GIRALDO </t>
  </si>
  <si>
    <t>LAVERDE</t>
  </si>
  <si>
    <t>SIGA BAJANDO</t>
  </si>
  <si>
    <t>NOTAS PERIODOS</t>
  </si>
  <si>
    <t>ÁREA DE MATEMÁTICAS</t>
  </si>
  <si>
    <t>Actitudinal.</t>
  </si>
  <si>
    <t>Número de notas</t>
  </si>
  <si>
    <t xml:space="preserve">JARID </t>
  </si>
  <si>
    <t>3.8</t>
  </si>
  <si>
    <t>3.1</t>
  </si>
  <si>
    <t>portada y tabla, 12 de agosto</t>
  </si>
  <si>
    <t xml:space="preserve">criterios de divisibilidad, 12 de agosto </t>
  </si>
  <si>
    <t>Encontrar el mcm y el mcd de varios números. 6 de qagosto</t>
  </si>
  <si>
    <t>elementos y defincion de la potenciacion, 16 de sept</t>
  </si>
  <si>
    <t>Nota actitudinal academmica,</t>
  </si>
  <si>
    <t>Ejercicios de clase, 23 sept</t>
  </si>
  <si>
    <t>Nota promedio de las 6 anteriores</t>
  </si>
  <si>
    <t>portada y tabla, 26 sept</t>
  </si>
  <si>
    <t>Lineas notables en triangulos, 22 de agosto</t>
  </si>
  <si>
    <t>Nota promedio de las 1 anteriores</t>
  </si>
  <si>
    <t>portada y tabla, 18 sept</t>
  </si>
  <si>
    <t>Encontrar el mcm y el mcd de varios números. 21 de qagosto</t>
  </si>
  <si>
    <t xml:space="preserve">criterios de divisibilidad, 30 de agosto </t>
  </si>
  <si>
    <t>Potenciacion y definicion, 25 sept.</t>
  </si>
  <si>
    <t xml:space="preserve">portada y tabla, </t>
  </si>
  <si>
    <t>Lineas notables en triangulos, 3 de sep</t>
  </si>
  <si>
    <t>lineas notables de trinagulos, 10 sept</t>
  </si>
  <si>
    <t>perimetro de figuras, 17 sept.</t>
  </si>
  <si>
    <t>AYALA</t>
  </si>
  <si>
    <t>PADILLA</t>
  </si>
  <si>
    <t>elementos de las ecuaciones e inecuaciones, 22 de agosto</t>
  </si>
  <si>
    <t>solucion de ecuaciones con una incognita,  19 de sept.</t>
  </si>
  <si>
    <t>portada y tabla, 24 sept</t>
  </si>
  <si>
    <t>solucion de ecuaciones con una incognita,  27 de agosto</t>
  </si>
  <si>
    <t>valoracion de polinomios, 17 sept</t>
  </si>
  <si>
    <t>portada y tabla, 3 de oct.</t>
  </si>
  <si>
    <t>notas de clase, 20 sept</t>
  </si>
  <si>
    <t>3.5</t>
  </si>
  <si>
    <t xml:space="preserve">Tabla y portada, </t>
  </si>
  <si>
    <t>Guia sobre pelicula de super heroe. 12 de agosto</t>
  </si>
  <si>
    <t>desarrollo de la guia#1 "valorarse", 26 de agosto</t>
  </si>
  <si>
    <t>desarrollo de la guia#2 "valorarse", 12 de sept.</t>
  </si>
  <si>
    <t>Cartelera sobre la amistad, 9 sept</t>
  </si>
  <si>
    <t>solucion de la guia #3, 9 sept</t>
  </si>
  <si>
    <t>solucion de la guia #4, 16 de sept</t>
  </si>
  <si>
    <t>nota de la guia antioqueñidad, 16 set.</t>
  </si>
  <si>
    <t>Desarrollo guia cinco "Me esfuerzo), 23 de sept</t>
  </si>
  <si>
    <t>Nota promedio</t>
  </si>
  <si>
    <t>Portada y tzbla,  15 oct</t>
  </si>
  <si>
    <t>Ejercicios del cuaderno, 15 octubre</t>
  </si>
  <si>
    <t>Posicionamiento de cifras decimales, 16 oct</t>
  </si>
  <si>
    <t>DEFINITIV. AÑO</t>
  </si>
  <si>
    <t>pulgarin</t>
  </si>
  <si>
    <t>ejercicios combinados de potenciacion, 26 oct</t>
  </si>
  <si>
    <t>suma de decimales, 18 oct</t>
  </si>
  <si>
    <t>portada y tabla, 18 oct</t>
  </si>
  <si>
    <t>SUMA YRESTA POLINOMIOS, 16 OCT (R 17/oct)</t>
  </si>
  <si>
    <t>Posicionamiento de numeros decimales, 22 de octubre.</t>
  </si>
  <si>
    <t>Nota promedio de las 8 anteriores</t>
  </si>
  <si>
    <t>Portada y tabla, 29 oct.</t>
  </si>
  <si>
    <t>Nota promedio de las 2 anteriores</t>
  </si>
  <si>
    <t>R</t>
  </si>
  <si>
    <t>RECUPERACION MATEMATICAS</t>
  </si>
  <si>
    <t>RECUPERACION GEOMETRIA</t>
  </si>
  <si>
    <t>RECUPERACION ESTADISTICA</t>
  </si>
  <si>
    <t>Multiplicacion de numeros decimales, 5 nov</t>
  </si>
  <si>
    <t>Conversion de monedas, 15 oct</t>
  </si>
  <si>
    <t>apuntes del cuaderno, 30 oct</t>
  </si>
  <si>
    <t>Nota promedio de las 3 anteriores</t>
  </si>
  <si>
    <t>Nota promedio de las 4 anteriores</t>
  </si>
  <si>
    <t>consulta de poligonos, 1 nov</t>
  </si>
  <si>
    <t>consulta de poligonos, 5 nov</t>
  </si>
  <si>
    <t>Portada y tabla, 5 nov</t>
  </si>
  <si>
    <t>taller sobre graficas estadisticas (problema de aplicación), 1 nov</t>
  </si>
  <si>
    <t>guia 7 la comunicación, 6 nov</t>
  </si>
  <si>
    <t>Nota promedio de las 10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</si>
</sst>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240A]d&quot; de &quot;mmmm&quot; de &quot;yyyy;@"/>
    <numFmt numFmtId="165" formatCode="0.0"/>
    <numFmt numFmtId="166" formatCode="d/mm/yyyy;@"/>
    <numFmt numFmtId="167" formatCode="0.00000"/>
  </numFmts>
  <fonts count="140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11"/>
      <color rgb="FF7030A0"/>
      <name val="Adobe Ming Std L"/>
      <family val="1"/>
      <charset val="128"/>
    </font>
    <font>
      <b/>
      <sz val="11.5"/>
      <color theme="0"/>
      <name val="Calibri"/>
      <family val="2"/>
      <scheme val="minor"/>
    </font>
    <font>
      <b/>
      <sz val="7"/>
      <color theme="1"/>
      <name val="Kristen ITC"/>
      <family val="4"/>
    </font>
    <font>
      <sz val="11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9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rgb="FF7030A0"/>
      </left>
      <right/>
      <top/>
      <bottom/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  <border>
      <left style="medium">
        <color rgb="FFF79646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139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3" fillId="0" borderId="499" xfId="0" applyFont="1" applyBorder="1"/>
    <xf numFmtId="0" fontId="0" fillId="0" borderId="15" xfId="0" applyBorder="1"/>
    <xf numFmtId="0" fontId="0" fillId="0" borderId="501" xfId="0" applyBorder="1"/>
    <xf numFmtId="0" fontId="128" fillId="0" borderId="0" xfId="0" applyFont="1"/>
    <xf numFmtId="0" fontId="85" fillId="0" borderId="0" xfId="0" applyFont="1"/>
    <xf numFmtId="0" fontId="129" fillId="0" borderId="0" xfId="0" applyFont="1" applyBorder="1" applyAlignment="1">
      <alignment vertical="justify"/>
    </xf>
    <xf numFmtId="0" fontId="132" fillId="0" borderId="75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08" fillId="0" borderId="504" xfId="0" applyFont="1" applyBorder="1" applyAlignment="1">
      <alignment vertical="center"/>
    </xf>
    <xf numFmtId="0" fontId="108" fillId="0" borderId="0" xfId="0" applyFont="1" applyAlignment="1">
      <alignment vertical="center"/>
    </xf>
    <xf numFmtId="0" fontId="28" fillId="0" borderId="246" xfId="0" applyFont="1" applyBorder="1" applyAlignment="1">
      <alignment vertical="center"/>
    </xf>
    <xf numFmtId="0" fontId="101" fillId="0" borderId="247" xfId="0" applyFont="1" applyBorder="1" applyAlignment="1">
      <alignment vertical="center"/>
    </xf>
    <xf numFmtId="0" fontId="107" fillId="0" borderId="247" xfId="0" applyFont="1" applyBorder="1" applyAlignment="1">
      <alignment vertical="center"/>
    </xf>
    <xf numFmtId="0" fontId="47" fillId="0" borderId="248" xfId="0" applyFont="1" applyBorder="1" applyAlignment="1">
      <alignment vertical="center"/>
    </xf>
    <xf numFmtId="165" fontId="53" fillId="0" borderId="0" xfId="0" applyNumberFormat="1" applyFont="1" applyAlignment="1">
      <alignment vertical="center"/>
    </xf>
    <xf numFmtId="0" fontId="4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134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3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2" fontId="91" fillId="0" borderId="0" xfId="0" applyNumberFormat="1" applyFont="1"/>
    <xf numFmtId="165" fontId="132" fillId="0" borderId="0" xfId="0" applyNumberFormat="1" applyFont="1" applyBorder="1" applyAlignment="1">
      <alignment horizontal="center" vertical="center"/>
    </xf>
    <xf numFmtId="165" fontId="135" fillId="0" borderId="507" xfId="0" applyNumberFormat="1" applyFont="1" applyBorder="1" applyAlignment="1">
      <alignment horizontal="center" vertical="center"/>
    </xf>
    <xf numFmtId="2" fontId="136" fillId="0" borderId="70" xfId="0" applyNumberFormat="1" applyFont="1" applyBorder="1" applyAlignment="1">
      <alignment horizontal="center" vertical="center"/>
    </xf>
    <xf numFmtId="165" fontId="2" fillId="0" borderId="76" xfId="0" applyNumberFormat="1" applyFont="1" applyBorder="1" applyAlignment="1">
      <alignment horizontal="center" vertical="center"/>
    </xf>
    <xf numFmtId="0" fontId="138" fillId="0" borderId="0" xfId="0" applyFont="1"/>
    <xf numFmtId="0" fontId="122" fillId="0" borderId="0" xfId="0" applyFont="1"/>
    <xf numFmtId="0" fontId="139" fillId="0" borderId="0" xfId="0" applyFont="1"/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7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12" xfId="0" applyNumberFormat="1" applyFont="1" applyBorder="1" applyAlignment="1">
      <alignment horizontal="center" vertical="center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100" fillId="0" borderId="73" xfId="0" applyFont="1" applyBorder="1" applyAlignment="1">
      <alignment horizontal="center" vertical="center" wrapText="1"/>
    </xf>
    <xf numFmtId="0" fontId="100" fillId="0" borderId="85" xfId="0" applyFont="1" applyBorder="1" applyAlignment="1">
      <alignment horizontal="center" vertical="center" wrapText="1"/>
    </xf>
    <xf numFmtId="2" fontId="37" fillId="0" borderId="85" xfId="0" applyNumberFormat="1" applyFont="1" applyBorder="1" applyAlignment="1">
      <alignment horizontal="center" vertical="center"/>
    </xf>
    <xf numFmtId="2" fontId="37" fillId="0" borderId="8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89" fillId="10" borderId="0" xfId="0" applyFont="1" applyFill="1" applyAlignment="1">
      <alignment horizontal="left"/>
    </xf>
    <xf numFmtId="2" fontId="1" fillId="0" borderId="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0" fontId="75" fillId="0" borderId="71" xfId="0" applyFont="1" applyBorder="1" applyAlignment="1">
      <alignment horizontal="center" vertical="center" wrapText="1"/>
    </xf>
    <xf numFmtId="0" fontId="75" fillId="0" borderId="72" xfId="0" applyFont="1" applyBorder="1" applyAlignment="1">
      <alignment horizontal="center" vertical="center" wrapText="1"/>
    </xf>
    <xf numFmtId="2" fontId="137" fillId="0" borderId="71" xfId="0" applyNumberFormat="1" applyFont="1" applyBorder="1" applyAlignment="1">
      <alignment horizontal="center" vertical="center"/>
    </xf>
    <xf numFmtId="2" fontId="137" fillId="0" borderId="72" xfId="0" applyNumberFormat="1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 textRotation="90"/>
    </xf>
    <xf numFmtId="0" fontId="23" fillId="4" borderId="43" xfId="0" applyFont="1" applyFill="1" applyBorder="1" applyAlignment="1">
      <alignment horizontal="center" vertical="center" textRotation="90"/>
    </xf>
    <xf numFmtId="0" fontId="22" fillId="2" borderId="44" xfId="0" applyFont="1" applyFill="1" applyBorder="1" applyAlignment="1">
      <alignment horizontal="left" wrapText="1"/>
    </xf>
    <xf numFmtId="0" fontId="22" fillId="2" borderId="45" xfId="0" applyFont="1" applyFill="1" applyBorder="1" applyAlignment="1">
      <alignment horizontal="left" wrapText="1"/>
    </xf>
    <xf numFmtId="0" fontId="22" fillId="2" borderId="46" xfId="0" applyFont="1" applyFill="1" applyBorder="1" applyAlignment="1">
      <alignment horizontal="left" wrapText="1"/>
    </xf>
    <xf numFmtId="165" fontId="24" fillId="0" borderId="47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3" fillId="4" borderId="50" xfId="0" applyFont="1" applyFill="1" applyBorder="1" applyAlignment="1">
      <alignment horizontal="center" vertical="center" textRotation="9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7" fontId="0" fillId="0" borderId="508" xfId="0" applyNumberFormat="1" applyBorder="1" applyAlignment="1">
      <alignment horizontal="center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/>
    </xf>
    <xf numFmtId="0" fontId="22" fillId="0" borderId="45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165" fontId="127" fillId="0" borderId="502" xfId="0" applyNumberFormat="1" applyFont="1" applyBorder="1" applyAlignment="1">
      <alignment horizontal="center"/>
    </xf>
    <xf numFmtId="0" fontId="127" fillId="0" borderId="502" xfId="0" applyFont="1" applyBorder="1" applyAlignment="1">
      <alignment horizontal="center"/>
    </xf>
    <xf numFmtId="0" fontId="127" fillId="0" borderId="50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05" xfId="0" applyFont="1" applyBorder="1" applyAlignment="1">
      <alignment horizontal="center" vertical="center" textRotation="90" wrapText="1"/>
    </xf>
    <xf numFmtId="0" fontId="2" fillId="0" borderId="506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textRotation="90"/>
    </xf>
    <xf numFmtId="0" fontId="130" fillId="2" borderId="0" xfId="0" applyFont="1" applyFill="1" applyAlignment="1">
      <alignment horizontal="center" textRotation="90"/>
    </xf>
    <xf numFmtId="0" fontId="131" fillId="0" borderId="75" xfId="0" applyFont="1" applyBorder="1" applyAlignment="1">
      <alignment horizontal="center" textRotation="90" wrapText="1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2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20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9"/>
  <sheetViews>
    <sheetView tabSelected="1" topLeftCell="F10" zoomScaleNormal="100" workbookViewId="0">
      <selection activeCell="M19" sqref="M19:N20"/>
    </sheetView>
  </sheetViews>
  <sheetFormatPr baseColWidth="10" defaultRowHeight="15.75"/>
  <cols>
    <col min="1" max="42" width="3.75" customWidth="1"/>
    <col min="43" max="43" width="3.125" customWidth="1"/>
    <col min="44" max="44" width="2.375" customWidth="1"/>
  </cols>
  <sheetData>
    <row r="1" spans="1:4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946" t="s">
        <v>183</v>
      </c>
      <c r="Q2" s="946"/>
      <c r="R2" s="946"/>
      <c r="S2" s="946"/>
      <c r="T2" s="946"/>
      <c r="U2" s="946"/>
      <c r="V2" s="946"/>
      <c r="W2" s="946"/>
      <c r="X2" s="94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>
      <c r="A4" s="1"/>
      <c r="B4" s="1"/>
      <c r="C4" s="1"/>
      <c r="D4" s="1"/>
      <c r="E4" s="1"/>
      <c r="AM4" s="1"/>
      <c r="AN4" s="1"/>
      <c r="AO4" s="1"/>
      <c r="AP4" s="1"/>
    </row>
    <row r="5" spans="1:42">
      <c r="A5" s="1"/>
      <c r="B5" s="1"/>
      <c r="C5" s="1"/>
      <c r="D5" s="1"/>
      <c r="E5" s="1"/>
      <c r="AM5" s="1"/>
      <c r="AN5" s="1"/>
      <c r="AO5" s="1"/>
      <c r="AP5" s="1"/>
    </row>
    <row r="6" spans="1:42">
      <c r="A6" s="1"/>
      <c r="B6" s="1"/>
      <c r="C6" s="1"/>
      <c r="D6" s="1"/>
      <c r="E6" s="1"/>
      <c r="L6" s="953" t="str">
        <f>+Hoja2!A1</f>
        <v>I.E LUIS LOPEZ DE MESA</v>
      </c>
      <c r="M6" s="953"/>
      <c r="N6" s="953"/>
      <c r="O6" s="953"/>
      <c r="P6" s="953"/>
      <c r="Q6" s="953"/>
      <c r="R6" s="953"/>
      <c r="S6" s="953"/>
      <c r="T6" s="953"/>
      <c r="U6" s="953"/>
      <c r="V6" s="953"/>
      <c r="W6" s="953"/>
      <c r="X6" s="953"/>
      <c r="Y6" s="953"/>
      <c r="Z6" s="953"/>
      <c r="AA6" s="953"/>
      <c r="AB6" s="953"/>
      <c r="AC6" s="953"/>
      <c r="AD6" s="953"/>
      <c r="AE6" s="953"/>
      <c r="AM6" s="1"/>
      <c r="AN6" s="1"/>
      <c r="AO6" s="1"/>
      <c r="AP6" s="1"/>
    </row>
    <row r="7" spans="1:42">
      <c r="A7" s="1"/>
      <c r="B7" s="1"/>
      <c r="C7" s="1"/>
      <c r="D7" s="1"/>
      <c r="E7" s="1"/>
      <c r="L7" s="953"/>
      <c r="M7" s="953"/>
      <c r="N7" s="953"/>
      <c r="O7" s="953"/>
      <c r="P7" s="953"/>
      <c r="Q7" s="953"/>
      <c r="R7" s="953"/>
      <c r="S7" s="953"/>
      <c r="T7" s="953"/>
      <c r="U7" s="953"/>
      <c r="V7" s="953"/>
      <c r="W7" s="953"/>
      <c r="X7" s="953"/>
      <c r="Y7" s="953"/>
      <c r="Z7" s="953"/>
      <c r="AA7" s="953"/>
      <c r="AB7" s="953"/>
      <c r="AC7" s="953"/>
      <c r="AD7" s="953"/>
      <c r="AE7" s="953"/>
      <c r="AM7" s="1"/>
      <c r="AN7" s="1"/>
      <c r="AO7" s="1"/>
      <c r="AP7" s="1"/>
    </row>
    <row r="8" spans="1:42">
      <c r="A8" s="1"/>
      <c r="B8" s="1"/>
      <c r="C8" s="1"/>
      <c r="D8" s="1"/>
      <c r="E8" s="1"/>
      <c r="L8" s="953"/>
      <c r="M8" s="953"/>
      <c r="N8" s="953"/>
      <c r="O8" s="953"/>
      <c r="P8" s="953"/>
      <c r="Q8" s="953"/>
      <c r="R8" s="953"/>
      <c r="S8" s="953"/>
      <c r="T8" s="953"/>
      <c r="U8" s="953"/>
      <c r="V8" s="953"/>
      <c r="W8" s="953"/>
      <c r="X8" s="953"/>
      <c r="Y8" s="953"/>
      <c r="Z8" s="953"/>
      <c r="AA8" s="953"/>
      <c r="AB8" s="953"/>
      <c r="AC8" s="953"/>
      <c r="AD8" s="953"/>
      <c r="AE8" s="953"/>
      <c r="AM8" s="1"/>
      <c r="AN8" s="1"/>
      <c r="AO8" s="1"/>
      <c r="AP8" s="1"/>
    </row>
    <row r="9" spans="1:42">
      <c r="A9" s="1"/>
      <c r="B9" s="1"/>
      <c r="C9" s="1"/>
      <c r="D9" s="1"/>
      <c r="E9" s="1"/>
      <c r="AM9" s="1"/>
      <c r="AN9" s="1"/>
      <c r="AO9" s="1"/>
      <c r="AP9" s="1"/>
    </row>
    <row r="10" spans="1:42">
      <c r="A10" s="1"/>
      <c r="B10" s="1"/>
      <c r="C10" s="1"/>
      <c r="D10" s="1"/>
      <c r="E10" s="1"/>
      <c r="AM10" s="1"/>
      <c r="AN10" s="1"/>
      <c r="AO10" s="1"/>
      <c r="AP10" s="1"/>
    </row>
    <row r="11" spans="1:4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6.25">
      <c r="A12" s="1"/>
      <c r="B12" s="1"/>
      <c r="C12" s="1"/>
      <c r="D12" s="1"/>
      <c r="E12" s="1"/>
      <c r="F12" s="1"/>
      <c r="G12" s="1"/>
      <c r="H12" s="947" t="s">
        <v>184</v>
      </c>
      <c r="I12" s="947"/>
      <c r="J12" s="947"/>
      <c r="K12" s="947"/>
      <c r="L12" s="947"/>
      <c r="M12" s="947"/>
      <c r="N12" s="947"/>
      <c r="O12" s="947"/>
      <c r="P12" s="947"/>
      <c r="Q12" s="947"/>
      <c r="R12" s="947"/>
      <c r="S12" s="947"/>
      <c r="T12" s="947"/>
      <c r="U12" s="947"/>
      <c r="V12" s="94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5" thickBot="1">
      <c r="A14" s="1"/>
      <c r="B14" s="1"/>
      <c r="C14" s="1"/>
      <c r="D14" s="1"/>
      <c r="E14" s="1"/>
      <c r="AM14" s="1"/>
      <c r="AN14" s="1"/>
      <c r="AO14" s="1"/>
      <c r="AP14" s="1"/>
    </row>
    <row r="15" spans="1:42" ht="21">
      <c r="A15" s="1"/>
      <c r="B15" s="1"/>
      <c r="C15" s="1"/>
      <c r="D15" s="1"/>
      <c r="E15" s="1"/>
      <c r="I15" s="948" t="s">
        <v>187</v>
      </c>
      <c r="J15" s="948"/>
      <c r="K15" s="948"/>
      <c r="L15" s="949"/>
      <c r="M15" s="936"/>
      <c r="N15" s="937"/>
      <c r="Q15" s="952" t="s">
        <v>191</v>
      </c>
      <c r="R15" s="952"/>
      <c r="S15" s="952"/>
      <c r="T15" s="952"/>
      <c r="U15" s="952"/>
      <c r="V15" s="952"/>
      <c r="W15" s="952"/>
      <c r="X15" s="952"/>
      <c r="AM15" s="1"/>
      <c r="AN15" s="1"/>
      <c r="AO15" s="1"/>
      <c r="AP15" s="1"/>
    </row>
    <row r="16" spans="1:42" ht="16.149999999999999" customHeight="1" thickBot="1">
      <c r="A16" s="1"/>
      <c r="B16" s="1"/>
      <c r="C16" s="1"/>
      <c r="D16" s="1"/>
      <c r="E16" s="1"/>
      <c r="M16" s="950"/>
      <c r="N16" s="951"/>
      <c r="Q16" s="952"/>
      <c r="R16" s="952"/>
      <c r="S16" s="952"/>
      <c r="T16" s="952"/>
      <c r="U16" s="952"/>
      <c r="V16" s="952"/>
      <c r="W16" s="952"/>
      <c r="X16" s="952"/>
      <c r="AM16" s="1"/>
      <c r="AN16" s="1"/>
      <c r="AO16" s="1"/>
      <c r="AP16" s="1"/>
    </row>
    <row r="17" spans="1:42" ht="21">
      <c r="A17" s="1"/>
      <c r="B17" s="1"/>
      <c r="C17" s="1"/>
      <c r="D17" s="1"/>
      <c r="E17" s="1"/>
      <c r="I17" s="948" t="s">
        <v>188</v>
      </c>
      <c r="J17" s="948"/>
      <c r="K17" s="948"/>
      <c r="L17" s="949"/>
      <c r="M17" s="936"/>
      <c r="N17" s="937"/>
      <c r="Q17" s="940" t="s">
        <v>192</v>
      </c>
      <c r="R17" s="940"/>
      <c r="S17" s="940"/>
      <c r="T17" s="940"/>
      <c r="U17" s="940"/>
      <c r="V17" s="940"/>
      <c r="W17" s="940"/>
      <c r="X17" s="940"/>
      <c r="AM17" s="1"/>
      <c r="AN17" s="1"/>
      <c r="AO17" s="1"/>
      <c r="AP17" s="1"/>
    </row>
    <row r="18" spans="1:42" ht="16.149999999999999" customHeight="1" thickBot="1">
      <c r="A18" s="1"/>
      <c r="B18" s="1"/>
      <c r="C18" s="1"/>
      <c r="D18" s="1"/>
      <c r="E18" s="1"/>
      <c r="M18" s="950"/>
      <c r="N18" s="951"/>
      <c r="Q18" s="940"/>
      <c r="R18" s="940"/>
      <c r="S18" s="940"/>
      <c r="T18" s="940"/>
      <c r="U18" s="940"/>
      <c r="V18" s="940"/>
      <c r="W18" s="940"/>
      <c r="X18" s="940"/>
      <c r="AM18" s="1"/>
      <c r="AN18" s="1"/>
      <c r="AO18" s="1"/>
      <c r="AP18" s="1"/>
    </row>
    <row r="19" spans="1:42" ht="19.5">
      <c r="A19" s="1"/>
      <c r="B19" s="1"/>
      <c r="C19" s="1"/>
      <c r="D19" s="1"/>
      <c r="E19" s="1"/>
      <c r="I19" s="934" t="s">
        <v>189</v>
      </c>
      <c r="J19" s="934"/>
      <c r="K19" s="934"/>
      <c r="L19" s="935"/>
      <c r="M19" s="936"/>
      <c r="N19" s="937"/>
      <c r="Q19" s="940" t="s">
        <v>193</v>
      </c>
      <c r="R19" s="940"/>
      <c r="S19" s="940"/>
      <c r="T19" s="940"/>
      <c r="U19" s="940"/>
      <c r="V19" s="940"/>
      <c r="W19" s="940"/>
      <c r="X19" s="940"/>
      <c r="AM19" s="1"/>
      <c r="AN19" s="1"/>
      <c r="AO19" s="1"/>
      <c r="AP19" s="1"/>
    </row>
    <row r="20" spans="1:42" ht="16.149999999999999" customHeight="1" thickBot="1">
      <c r="A20" s="1"/>
      <c r="B20" s="1"/>
      <c r="C20" s="1"/>
      <c r="D20" s="1"/>
      <c r="E20" s="1"/>
      <c r="M20" s="938"/>
      <c r="N20" s="939"/>
      <c r="Q20" s="940"/>
      <c r="R20" s="940"/>
      <c r="S20" s="940"/>
      <c r="T20" s="940"/>
      <c r="U20" s="940"/>
      <c r="V20" s="940"/>
      <c r="W20" s="940"/>
      <c r="X20" s="940"/>
      <c r="AM20" s="1"/>
      <c r="AN20" s="1"/>
      <c r="AO20" s="1"/>
      <c r="AP20" s="1"/>
    </row>
    <row r="21" spans="1:42" ht="31.15" customHeight="1" thickBot="1">
      <c r="A21" s="1"/>
      <c r="B21" s="1"/>
      <c r="C21" s="1"/>
      <c r="D21" s="1"/>
      <c r="E21" s="1"/>
      <c r="G21" s="22" t="s">
        <v>190</v>
      </c>
      <c r="H21" s="22"/>
      <c r="I21" s="22"/>
      <c r="J21" s="22"/>
      <c r="K21" s="22"/>
      <c r="L21" s="23"/>
      <c r="M21" s="941"/>
      <c r="N21" s="942"/>
      <c r="S21" s="943" t="e">
        <f>+CONCATENATE(+LOOKUP(AI26,Hoja2!A5:A549,Hoja2!B5:B549)," ",LOOKUP(AI26,Hoja2!A5:A549,Hoja2!C5:C549),"  ",LOOKUP(AI26,Hoja2!A5:A549,Hoja2!D5:D549),"  ",LOOKUP(AI26,Hoja2!A5:A549,Hoja2!E5:E549))</f>
        <v>#N/A</v>
      </c>
      <c r="T21" s="943"/>
      <c r="U21" s="943"/>
      <c r="V21" s="943"/>
      <c r="W21" s="943"/>
      <c r="X21" s="943"/>
      <c r="Y21" s="943"/>
      <c r="Z21" s="943"/>
      <c r="AA21" s="943"/>
      <c r="AB21" s="943"/>
      <c r="AC21" s="943"/>
      <c r="AD21" s="943"/>
      <c r="AE21" s="943"/>
      <c r="AM21" s="1"/>
      <c r="AN21" s="1"/>
      <c r="AO21" s="1"/>
      <c r="AP21" s="1"/>
    </row>
    <row r="22" spans="1:4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6.25">
      <c r="A23" s="1"/>
      <c r="B23" s="1"/>
      <c r="C23" s="1"/>
      <c r="D23" s="1"/>
      <c r="E23" s="1"/>
      <c r="F23" s="1"/>
      <c r="G23" s="1"/>
      <c r="H23" s="944" t="s">
        <v>185</v>
      </c>
      <c r="I23" s="944"/>
      <c r="J23" s="944"/>
      <c r="K23" s="944"/>
      <c r="L23" s="944"/>
      <c r="M23" s="944"/>
      <c r="N23" s="944"/>
      <c r="O23" s="944"/>
      <c r="P23" s="944"/>
      <c r="Q23" s="944"/>
      <c r="R23" s="944"/>
      <c r="S23" s="944"/>
      <c r="T23" s="944"/>
      <c r="U23" s="944"/>
      <c r="V23" s="94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5" thickBot="1">
      <c r="A25" s="1"/>
      <c r="B25" s="1"/>
      <c r="C25" s="1"/>
      <c r="D25" s="1"/>
      <c r="E25" s="1"/>
      <c r="AM25" s="1"/>
      <c r="AN25" s="1"/>
      <c r="AO25" s="1"/>
      <c r="AP25" s="1"/>
    </row>
    <row r="26" spans="1:42" ht="27.75" thickTop="1" thickBot="1">
      <c r="A26" s="1"/>
      <c r="B26" s="1"/>
      <c r="C26" s="1"/>
      <c r="D26" s="1"/>
      <c r="E26" s="1"/>
      <c r="G26" s="900" t="s">
        <v>195</v>
      </c>
      <c r="H26" s="900"/>
      <c r="I26" s="900"/>
      <c r="J26" s="900"/>
      <c r="K26" s="900"/>
      <c r="L26" s="901" t="e">
        <f>+CONCATENATE(LOOKUP(AI26,Hoja2!A5:A549,Hoja2!D5:D549),"  ",LOOKUP(AI26,Hoja2!A5:A549,Hoja2!E5:E549))</f>
        <v>#N/A</v>
      </c>
      <c r="M26" s="901"/>
      <c r="N26" s="901"/>
      <c r="O26" s="901"/>
      <c r="P26" s="901"/>
      <c r="Q26" s="901"/>
      <c r="R26" s="901"/>
      <c r="S26" s="901"/>
      <c r="T26" s="901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902" t="s">
        <v>194</v>
      </c>
      <c r="AG26" s="902"/>
      <c r="AH26" s="902"/>
      <c r="AI26" s="919">
        <f>+M15*10000+M17*100+M19</f>
        <v>0</v>
      </c>
      <c r="AJ26" s="920"/>
      <c r="AK26" s="921"/>
      <c r="AM26" s="1"/>
      <c r="AN26" s="1"/>
      <c r="AO26" s="1"/>
      <c r="AP26" s="1"/>
    </row>
    <row r="27" spans="1:42" ht="17.25" thickTop="1" thickBot="1">
      <c r="A27" s="1"/>
      <c r="B27" s="1"/>
      <c r="C27" s="958" t="s">
        <v>425</v>
      </c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15" customHeight="1" thickTop="1" thickBot="1">
      <c r="A28" s="1"/>
      <c r="B28" s="1"/>
      <c r="C28" s="958"/>
      <c r="D28" s="1"/>
      <c r="E28" s="1"/>
      <c r="G28" s="3"/>
      <c r="H28" s="902" t="s">
        <v>188</v>
      </c>
      <c r="I28" s="902"/>
      <c r="J28" s="918"/>
      <c r="K28" s="919" t="str">
        <f>+CONCATENATE(M15," - ",M17)</f>
        <v xml:space="preserve"> - </v>
      </c>
      <c r="L28" s="920"/>
      <c r="M28" s="92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5" thickTop="1" thickBot="1">
      <c r="A29" s="1"/>
      <c r="B29" s="1"/>
      <c r="C29" s="958"/>
      <c r="D29" s="1"/>
      <c r="E29" s="1"/>
      <c r="G29" s="3"/>
      <c r="H29" s="3"/>
      <c r="I29" s="3"/>
      <c r="J29" s="3"/>
      <c r="K29" s="3"/>
      <c r="L29" s="3"/>
      <c r="M29" s="3"/>
      <c r="N29" s="945" t="s">
        <v>196</v>
      </c>
      <c r="O29" s="945"/>
      <c r="P29" s="945"/>
      <c r="Q29" s="919" t="str">
        <f>+Hoja2!E3</f>
        <v>TRES</v>
      </c>
      <c r="R29" s="920"/>
      <c r="S29" s="920"/>
      <c r="T29" s="92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20.25" thickTop="1" thickBot="1">
      <c r="A30" s="1"/>
      <c r="B30" s="1"/>
      <c r="C30" s="958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91" t="s">
        <v>197</v>
      </c>
      <c r="V30" s="891"/>
      <c r="W30" s="891"/>
      <c r="X30" s="891"/>
      <c r="Y30" s="892"/>
      <c r="Z30" s="893">
        <f>+Hoja2!D1</f>
        <v>43775</v>
      </c>
      <c r="AA30" s="894"/>
      <c r="AB30" s="894"/>
      <c r="AC30" s="894"/>
      <c r="AD30" s="894"/>
      <c r="AE30" s="894"/>
      <c r="AF30" s="894"/>
      <c r="AG30" s="895"/>
      <c r="AM30" s="1"/>
      <c r="AN30" s="1"/>
      <c r="AO30" s="1"/>
      <c r="AP30" s="1"/>
    </row>
    <row r="31" spans="1:42" ht="17.25" thickTop="1" thickBot="1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Top="1" thickBot="1">
      <c r="A32" s="1"/>
      <c r="B32" s="1"/>
      <c r="C32" s="1"/>
      <c r="D32" s="1"/>
      <c r="E32" s="1"/>
      <c r="G32" s="896" t="s">
        <v>198</v>
      </c>
      <c r="H32" s="896"/>
      <c r="I32" s="896"/>
      <c r="J32" s="896"/>
      <c r="K32" s="897" t="e">
        <f>+IF(H50="","",H50)</f>
        <v>#N/A</v>
      </c>
      <c r="L32" s="898"/>
      <c r="M32" s="898"/>
      <c r="N32" s="899"/>
      <c r="O32" s="550"/>
      <c r="P32" s="922" t="e">
        <f>+I75</f>
        <v>#N/A</v>
      </c>
      <c r="Q32" s="922"/>
      <c r="R32" s="922"/>
      <c r="S32" s="923"/>
      <c r="T32" s="551"/>
      <c r="V32" s="885" t="s">
        <v>427</v>
      </c>
      <c r="W32" s="886"/>
      <c r="X32" s="3"/>
      <c r="AC32" s="3"/>
      <c r="AD32" s="3"/>
      <c r="AE32" s="925" t="s">
        <v>225</v>
      </c>
      <c r="AF32" s="926"/>
      <c r="AG32" s="926"/>
      <c r="AH32" s="927"/>
      <c r="AM32" s="1"/>
      <c r="AN32" s="1"/>
      <c r="AO32" s="1"/>
      <c r="AP32" s="1"/>
    </row>
    <row r="33" spans="1:42" ht="29.25" thickBot="1">
      <c r="A33" s="1"/>
      <c r="B33" s="1"/>
      <c r="C33" s="1"/>
      <c r="D33" s="1"/>
      <c r="E33" s="1"/>
      <c r="G33" s="6"/>
      <c r="H33" s="6"/>
      <c r="I33" s="6"/>
      <c r="J33" s="6"/>
      <c r="K33" s="7"/>
      <c r="L33" s="871" t="e">
        <f>+IF(H78="","",H78)</f>
        <v>#N/A</v>
      </c>
      <c r="M33" s="871"/>
      <c r="N33" s="871"/>
      <c r="O33" s="871"/>
      <c r="P33" s="5"/>
      <c r="Q33" s="880" t="e">
        <f>+I103</f>
        <v>#N/A</v>
      </c>
      <c r="R33" s="880"/>
      <c r="S33" s="880"/>
      <c r="T33" s="881"/>
      <c r="U33" s="552"/>
      <c r="V33" s="887"/>
      <c r="W33" s="888"/>
      <c r="X33" s="882" t="e">
        <f>+I74*(60%+IF(I102=0,20%,0)+IF(I130=0,20%,0))+(I102+I130)*20%</f>
        <v>#N/A</v>
      </c>
      <c r="Y33" s="883"/>
      <c r="Z33" s="884"/>
      <c r="AB33" s="3"/>
      <c r="AC33" s="3"/>
      <c r="AD33" s="3"/>
      <c r="AE33" s="928"/>
      <c r="AF33" s="929"/>
      <c r="AG33" s="929"/>
      <c r="AH33" s="930"/>
      <c r="AM33" s="1"/>
      <c r="AN33" s="1"/>
      <c r="AO33" s="1"/>
      <c r="AP33" s="1"/>
    </row>
    <row r="34" spans="1:42" ht="21.75" thickBot="1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872" t="e">
        <f>+IF(H106="","",H106)</f>
        <v>#N/A</v>
      </c>
      <c r="N34" s="873"/>
      <c r="O34" s="873"/>
      <c r="P34" s="874"/>
      <c r="Q34" s="551"/>
      <c r="R34" s="924" t="e">
        <f>+I131</f>
        <v>#N/A</v>
      </c>
      <c r="S34" s="924"/>
      <c r="T34" s="924"/>
      <c r="U34" s="924"/>
      <c r="V34" s="887"/>
      <c r="W34" s="888"/>
      <c r="X34" s="3"/>
      <c r="AC34" s="3"/>
      <c r="AD34" s="3"/>
      <c r="AE34" s="931"/>
      <c r="AF34" s="932"/>
      <c r="AG34" s="932"/>
      <c r="AH34" s="933"/>
      <c r="AM34" s="1"/>
      <c r="AN34" s="1"/>
      <c r="AO34" s="1"/>
      <c r="AP34" s="1"/>
    </row>
    <row r="35" spans="1:42" ht="16.5" thickBot="1">
      <c r="A35" s="1"/>
      <c r="B35" s="1"/>
      <c r="C35" s="1"/>
      <c r="D35" s="1"/>
      <c r="E35" s="1"/>
      <c r="R35" s="9"/>
      <c r="S35" s="9"/>
      <c r="T35" s="9"/>
      <c r="U35" s="9"/>
      <c r="V35" s="889"/>
      <c r="W35" s="890"/>
      <c r="AM35" s="1"/>
      <c r="AN35" s="1"/>
      <c r="AO35" s="1"/>
      <c r="AP35" s="1"/>
    </row>
    <row r="36" spans="1:42" ht="16.5" thickTop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75"/>
      <c r="S36" s="875"/>
      <c r="T36" s="875"/>
      <c r="U36" s="87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6.25">
      <c r="A37" s="1"/>
      <c r="B37" s="1"/>
      <c r="C37" s="1"/>
      <c r="D37" s="1"/>
      <c r="E37" s="1"/>
      <c r="F37" s="1"/>
      <c r="G37" s="1"/>
      <c r="H37" s="876" t="s">
        <v>186</v>
      </c>
      <c r="I37" s="876"/>
      <c r="J37" s="876"/>
      <c r="K37" s="876"/>
      <c r="L37" s="876"/>
      <c r="M37" s="876"/>
      <c r="N37" s="876"/>
      <c r="O37" s="876"/>
      <c r="P37" s="876"/>
      <c r="Q37" s="876"/>
      <c r="R37" s="876"/>
      <c r="S37" s="876"/>
      <c r="T37" s="876"/>
      <c r="U37" s="876"/>
      <c r="V37" s="87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77" t="s">
        <v>199</v>
      </c>
      <c r="AB38" s="877"/>
      <c r="AC38" s="877"/>
      <c r="AD38" s="877"/>
      <c r="AE38" s="877" t="s">
        <v>200</v>
      </c>
      <c r="AF38" s="877"/>
      <c r="AG38" s="877"/>
      <c r="AH38" s="877"/>
      <c r="AI38" s="877"/>
      <c r="AJ38" s="1"/>
      <c r="AK38" s="1"/>
      <c r="AL38" s="1"/>
      <c r="AM38" s="1"/>
      <c r="AN38" s="1"/>
      <c r="AO38" s="1"/>
      <c r="AP38" s="1"/>
    </row>
    <row r="39" spans="1:42" ht="16.5" thickBot="1">
      <c r="A39" s="1"/>
      <c r="B39" s="1"/>
      <c r="C39" s="1"/>
      <c r="D39" s="1"/>
      <c r="E39" s="1"/>
      <c r="AM39" s="1"/>
      <c r="AN39" s="1"/>
      <c r="AO39" s="1"/>
      <c r="AP39" s="1"/>
    </row>
    <row r="40" spans="1:42">
      <c r="A40" s="1"/>
      <c r="B40" s="1"/>
      <c r="C40" s="1"/>
      <c r="D40" s="1"/>
      <c r="E40" s="1"/>
      <c r="X40" s="903" t="s">
        <v>202</v>
      </c>
      <c r="Y40" s="904"/>
      <c r="Z40" s="904"/>
      <c r="AA40" s="904"/>
      <c r="AB40" s="904"/>
      <c r="AC40" s="904"/>
      <c r="AD40" s="904"/>
      <c r="AE40" s="904"/>
      <c r="AF40" s="904"/>
      <c r="AG40" s="904"/>
      <c r="AH40" s="904"/>
      <c r="AI40" s="904"/>
      <c r="AJ40" s="904"/>
      <c r="AK40" s="905"/>
      <c r="AM40" s="1"/>
      <c r="AN40" s="1"/>
      <c r="AO40" s="1"/>
      <c r="AP40" s="1"/>
    </row>
    <row r="41" spans="1:42">
      <c r="A41" s="1"/>
      <c r="B41" s="1"/>
      <c r="C41" s="958" t="s">
        <v>425</v>
      </c>
      <c r="D41" s="1"/>
      <c r="E41" s="1"/>
      <c r="X41" s="906"/>
      <c r="Y41" s="907"/>
      <c r="Z41" s="907"/>
      <c r="AA41" s="907"/>
      <c r="AB41" s="907"/>
      <c r="AC41" s="907"/>
      <c r="AD41" s="907"/>
      <c r="AE41" s="907"/>
      <c r="AF41" s="907"/>
      <c r="AG41" s="907"/>
      <c r="AH41" s="907"/>
      <c r="AI41" s="907"/>
      <c r="AJ41" s="907"/>
      <c r="AK41" s="908"/>
      <c r="AM41" s="1"/>
      <c r="AN41" s="1"/>
      <c r="AO41" s="1"/>
      <c r="AP41" s="1"/>
    </row>
    <row r="42" spans="1:42">
      <c r="A42" s="1"/>
      <c r="B42" s="1"/>
      <c r="C42" s="958"/>
      <c r="D42" s="1"/>
      <c r="E42" s="1"/>
      <c r="X42" s="906"/>
      <c r="Y42" s="907"/>
      <c r="Z42" s="907"/>
      <c r="AA42" s="907"/>
      <c r="AB42" s="907"/>
      <c r="AC42" s="907"/>
      <c r="AD42" s="907"/>
      <c r="AE42" s="907"/>
      <c r="AF42" s="907"/>
      <c r="AG42" s="907"/>
      <c r="AH42" s="907"/>
      <c r="AI42" s="907"/>
      <c r="AJ42" s="907"/>
      <c r="AK42" s="908"/>
      <c r="AM42" s="1"/>
      <c r="AN42" s="1"/>
      <c r="AO42" s="1"/>
      <c r="AP42" s="1"/>
    </row>
    <row r="43" spans="1:42" ht="16.5" thickBot="1">
      <c r="A43" s="1"/>
      <c r="B43" s="1"/>
      <c r="C43" s="958"/>
      <c r="D43" s="1"/>
      <c r="E43" s="1"/>
      <c r="X43" s="906"/>
      <c r="Y43" s="907"/>
      <c r="Z43" s="907"/>
      <c r="AA43" s="907"/>
      <c r="AB43" s="907"/>
      <c r="AC43" s="907"/>
      <c r="AD43" s="907"/>
      <c r="AE43" s="907"/>
      <c r="AF43" s="907"/>
      <c r="AG43" s="907"/>
      <c r="AH43" s="907"/>
      <c r="AI43" s="907"/>
      <c r="AJ43" s="907"/>
      <c r="AK43" s="908"/>
      <c r="AM43" s="1"/>
      <c r="AN43" s="1"/>
      <c r="AO43" s="1"/>
      <c r="AP43" s="1"/>
    </row>
    <row r="44" spans="1:42" ht="16.149999999999999" customHeight="1" thickTop="1">
      <c r="A44" s="1"/>
      <c r="B44" s="1"/>
      <c r="C44" s="958"/>
      <c r="D44" s="1"/>
      <c r="E44" s="1"/>
      <c r="P44" s="912" t="s">
        <v>201</v>
      </c>
      <c r="Q44" s="913"/>
      <c r="R44" s="913"/>
      <c r="S44" s="913"/>
      <c r="T44" s="913"/>
      <c r="U44" s="914"/>
      <c r="X44" s="906"/>
      <c r="Y44" s="907"/>
      <c r="Z44" s="907"/>
      <c r="AA44" s="907"/>
      <c r="AB44" s="907"/>
      <c r="AC44" s="907"/>
      <c r="AD44" s="907"/>
      <c r="AE44" s="907"/>
      <c r="AF44" s="907"/>
      <c r="AG44" s="907"/>
      <c r="AH44" s="907"/>
      <c r="AI44" s="907"/>
      <c r="AJ44" s="907"/>
      <c r="AK44" s="908"/>
      <c r="AM44" s="1"/>
      <c r="AN44" s="1"/>
      <c r="AO44" s="1"/>
      <c r="AP44" s="1"/>
    </row>
    <row r="45" spans="1:42" ht="16.149999999999999" customHeight="1" thickBot="1">
      <c r="A45" s="1"/>
      <c r="B45" s="1"/>
      <c r="C45" s="1"/>
      <c r="D45" s="1"/>
      <c r="E45" s="1"/>
      <c r="P45" s="915"/>
      <c r="Q45" s="916"/>
      <c r="R45" s="916"/>
      <c r="S45" s="916"/>
      <c r="T45" s="916"/>
      <c r="U45" s="917"/>
      <c r="X45" s="906"/>
      <c r="Y45" s="907"/>
      <c r="Z45" s="907"/>
      <c r="AA45" s="907"/>
      <c r="AB45" s="907"/>
      <c r="AC45" s="907"/>
      <c r="AD45" s="907"/>
      <c r="AE45" s="907"/>
      <c r="AF45" s="907"/>
      <c r="AG45" s="907"/>
      <c r="AH45" s="907"/>
      <c r="AI45" s="907"/>
      <c r="AJ45" s="907"/>
      <c r="AK45" s="908"/>
      <c r="AM45" s="1"/>
      <c r="AN45" s="1"/>
      <c r="AO45" s="1"/>
      <c r="AP45" s="1"/>
    </row>
    <row r="46" spans="1:42" ht="16.5" thickTop="1">
      <c r="A46" s="1"/>
      <c r="B46" s="1"/>
      <c r="C46" s="1"/>
      <c r="D46" s="1"/>
      <c r="E46" s="1"/>
      <c r="X46" s="906"/>
      <c r="Y46" s="907"/>
      <c r="Z46" s="907"/>
      <c r="AA46" s="907"/>
      <c r="AB46" s="907"/>
      <c r="AC46" s="907"/>
      <c r="AD46" s="907"/>
      <c r="AE46" s="907"/>
      <c r="AF46" s="907"/>
      <c r="AG46" s="907"/>
      <c r="AH46" s="907"/>
      <c r="AI46" s="907"/>
      <c r="AJ46" s="907"/>
      <c r="AK46" s="908"/>
      <c r="AM46" s="1"/>
      <c r="AN46" s="1"/>
      <c r="AO46" s="1"/>
      <c r="AP46" s="1"/>
    </row>
    <row r="47" spans="1:42">
      <c r="A47" s="1"/>
      <c r="B47" s="1"/>
      <c r="C47" s="1"/>
      <c r="D47" s="1"/>
      <c r="E47" s="1"/>
      <c r="X47" s="906"/>
      <c r="Y47" s="907"/>
      <c r="Z47" s="907"/>
      <c r="AA47" s="907"/>
      <c r="AB47" s="907"/>
      <c r="AC47" s="907"/>
      <c r="AD47" s="907"/>
      <c r="AE47" s="907"/>
      <c r="AF47" s="907"/>
      <c r="AG47" s="907"/>
      <c r="AH47" s="907"/>
      <c r="AI47" s="907"/>
      <c r="AJ47" s="907"/>
      <c r="AK47" s="908"/>
      <c r="AM47" s="1"/>
      <c r="AN47" s="1"/>
      <c r="AO47" s="1"/>
      <c r="AP47" s="1"/>
    </row>
    <row r="48" spans="1:42" ht="16.5" thickBot="1">
      <c r="A48" s="1"/>
      <c r="B48" s="1"/>
      <c r="C48" s="1"/>
      <c r="D48" s="1"/>
      <c r="E48" s="1"/>
      <c r="X48" s="909"/>
      <c r="Y48" s="910"/>
      <c r="Z48" s="910"/>
      <c r="AA48" s="910"/>
      <c r="AB48" s="910"/>
      <c r="AC48" s="910"/>
      <c r="AD48" s="910"/>
      <c r="AE48" s="910"/>
      <c r="AF48" s="910"/>
      <c r="AG48" s="910"/>
      <c r="AH48" s="910"/>
      <c r="AI48" s="910"/>
      <c r="AJ48" s="910"/>
      <c r="AK48" s="911"/>
      <c r="AM48" s="1"/>
      <c r="AN48" s="1"/>
      <c r="AO48" s="1"/>
      <c r="AP48" s="1"/>
    </row>
    <row r="49" spans="1:44" ht="16.5" thickBot="1">
      <c r="A49" s="1"/>
      <c r="B49" s="1"/>
      <c r="C49" s="1"/>
      <c r="D49" s="1"/>
      <c r="E49" s="1"/>
      <c r="AM49" s="1"/>
      <c r="AN49" s="1"/>
      <c r="AO49" s="1"/>
      <c r="AP49" s="1"/>
    </row>
    <row r="50" spans="1:44" ht="27.75" thickTop="1" thickBot="1">
      <c r="A50" s="1"/>
      <c r="B50" s="1"/>
      <c r="C50" s="1"/>
      <c r="D50" s="1"/>
      <c r="E50" s="1"/>
      <c r="F50" s="3"/>
      <c r="G50" s="3"/>
      <c r="H50" s="967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968"/>
      <c r="J50" s="968"/>
      <c r="K50" s="968"/>
      <c r="L50" s="968"/>
      <c r="M50" s="969"/>
      <c r="N50" s="878" t="s">
        <v>415</v>
      </c>
      <c r="O50" s="3"/>
      <c r="P50" s="3"/>
      <c r="Q50" s="3"/>
      <c r="R50" s="3"/>
      <c r="S50" s="3"/>
      <c r="T50" s="715" t="e">
        <f>+H50</f>
        <v>#N/A</v>
      </c>
      <c r="U50" s="716"/>
      <c r="V50" s="716"/>
      <c r="W50" s="716"/>
      <c r="X50" s="716"/>
      <c r="Y50" s="716"/>
      <c r="Z50" s="717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20.25" thickTop="1" thickBot="1">
      <c r="A51" s="1"/>
      <c r="B51" s="1"/>
      <c r="C51" s="1"/>
      <c r="D51" s="1"/>
      <c r="E51" s="1"/>
      <c r="F51" s="3"/>
      <c r="G51" s="3"/>
      <c r="H51" s="707" t="s">
        <v>205</v>
      </c>
      <c r="I51" s="708"/>
      <c r="J51" s="709"/>
      <c r="K51" s="710" t="s">
        <v>206</v>
      </c>
      <c r="L51" s="710"/>
      <c r="M51" s="711"/>
      <c r="N51" s="879"/>
      <c r="O51" s="3"/>
      <c r="P51" s="24" t="s">
        <v>182</v>
      </c>
      <c r="Q51" s="869" t="s">
        <v>207</v>
      </c>
      <c r="R51" s="870"/>
      <c r="S51" s="870"/>
      <c r="T51" s="870"/>
      <c r="U51" s="870"/>
      <c r="V51" s="870"/>
      <c r="W51" s="870"/>
      <c r="X51" s="870"/>
      <c r="Y51" s="870"/>
      <c r="Z51" s="870"/>
      <c r="AA51" s="870"/>
      <c r="AB51" s="870"/>
      <c r="AC51" s="870"/>
      <c r="AD51" s="870"/>
      <c r="AE51" s="870"/>
      <c r="AF51" s="870"/>
      <c r="AG51" s="870"/>
      <c r="AH51" s="870"/>
      <c r="AM51" s="1"/>
      <c r="AN51" s="1"/>
      <c r="AO51" s="1"/>
      <c r="AP51" s="1"/>
    </row>
    <row r="52" spans="1:44" ht="20.25" thickTop="1" thickBot="1">
      <c r="A52" s="1"/>
      <c r="B52" s="1"/>
      <c r="C52" s="1"/>
      <c r="D52" s="1"/>
      <c r="E52" s="1"/>
      <c r="F52" s="840" t="s">
        <v>203</v>
      </c>
      <c r="G52" s="961" t="e">
        <f>+(CHOOSE(LOOKUP(M15*100+M17,AQ52:AQ66,AR52:AR66),Hoja2!F3,Hoja2!F59,Hoja2!F115,Hoja2!F171,Hoja2!F227,Hoja2!F283,Hoja2!F339,Hoja2!F395,Hoja2!F451,Hoja2!F507))+IF(N71=0,5%,0)++IF(N62=0,10%,0)</f>
        <v>#N/A</v>
      </c>
      <c r="H52" s="970" t="e">
        <f>+LOOKUP(AI26,Hoja2!A5:A558,Hoja2!F5:F558)</f>
        <v>#N/A</v>
      </c>
      <c r="I52" s="971"/>
      <c r="J52" s="972"/>
      <c r="K52" s="683" t="e">
        <f>+IF(H52=0,"",CHOOSE(IF(H52&lt;1,1,IF(H52&gt;4.6,H52+0.3,H52)),"Bj","Bj","Bs","A","S"))</f>
        <v>#N/A</v>
      </c>
      <c r="L52" s="684"/>
      <c r="M52" s="685"/>
      <c r="N52" s="720" t="e">
        <f>+SUM(H52:J61)/(IF(COUNTIF(H52:J61,"&gt;0")=0,1,COUNTIF(H52:J61,"&gt;0")))</f>
        <v>#N/A</v>
      </c>
      <c r="O52" s="553" t="e">
        <f>+IF(H52=3.4,"Recup",IF(H52=3.1,"Recup",IF(H52=4.95,"Muestra P",IF(H52=2.6,"Recup",""))))</f>
        <v>#N/A</v>
      </c>
      <c r="P52" s="10">
        <v>1</v>
      </c>
      <c r="Q52" s="677" t="e">
        <f>(CHOOSE(LOOKUP(M15*100+M17,AQ52:AQ66,AR52:AR66),Hoja2!F55,Hoja2!F111,Hoja2!F167,Hoja2!F223,Hoja2!F279,Hoja2!F335,Hoja2!F391,Hoja2!F447,Hoja2!F503,Hoja2!F559))</f>
        <v>#N/A</v>
      </c>
      <c r="R52" s="678"/>
      <c r="S52" s="678"/>
      <c r="T52" s="678"/>
      <c r="U52" s="678"/>
      <c r="V52" s="678"/>
      <c r="W52" s="678"/>
      <c r="X52" s="678"/>
      <c r="Y52" s="678"/>
      <c r="Z52" s="678"/>
      <c r="AA52" s="678"/>
      <c r="AB52" s="678"/>
      <c r="AC52" s="678"/>
      <c r="AD52" s="678"/>
      <c r="AE52" s="678"/>
      <c r="AF52" s="678"/>
      <c r="AG52" s="678"/>
      <c r="AH52" s="679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20.25" thickTop="1" thickBot="1">
      <c r="A53" s="1"/>
      <c r="B53" s="1"/>
      <c r="C53" s="1"/>
      <c r="D53" s="1"/>
      <c r="E53" s="1"/>
      <c r="F53" s="840"/>
      <c r="G53" s="962"/>
      <c r="H53" s="864" t="e">
        <f>+LOOKUP(AI26,Hoja2!A5:A558,Hoja2!G5:G558)</f>
        <v>#N/A</v>
      </c>
      <c r="I53" s="845"/>
      <c r="J53" s="846"/>
      <c r="K53" s="683" t="e">
        <f>+IF(H53=0,"",CHOOSE(IF(H53&lt;1,1,IF(H53&gt;4.6,H53+0.3,H53)),"Bj","Bj","Bs","A","S"))</f>
        <v>#N/A</v>
      </c>
      <c r="L53" s="684"/>
      <c r="M53" s="685"/>
      <c r="N53" s="721"/>
      <c r="O53" s="553" t="e">
        <f t="shared" ref="O53:O61" si="0">+IF(H53=3.4,"Recup",IF(H53=3.1,"Recup",IF(H53=4.95,"Muestra P",IF(H53=2.6,"Recup",""))))</f>
        <v>#N/A</v>
      </c>
      <c r="P53" s="10">
        <f>+P52+1</f>
        <v>2</v>
      </c>
      <c r="Q53" s="866" t="e">
        <f>+(CHOOSE(LOOKUP(M15*100+M17,AQ52:AQ66,AR52:AR66),Hoja2!G55,Hoja2!G111,Hoja2!G167,Hoja2!G223,Hoja2!G279,Hoja2!G335,Hoja2!G391,Hoja2!G447,Hoja2!G503,Hoja2!G559))</f>
        <v>#N/A</v>
      </c>
      <c r="R53" s="867"/>
      <c r="S53" s="867"/>
      <c r="T53" s="867"/>
      <c r="U53" s="867"/>
      <c r="V53" s="867"/>
      <c r="W53" s="867"/>
      <c r="X53" s="867"/>
      <c r="Y53" s="867"/>
      <c r="Z53" s="867"/>
      <c r="AA53" s="867"/>
      <c r="AB53" s="867"/>
      <c r="AC53" s="867"/>
      <c r="AD53" s="867"/>
      <c r="AE53" s="867"/>
      <c r="AF53" s="867"/>
      <c r="AG53" s="867"/>
      <c r="AH53" s="868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20.25" thickTop="1" thickBot="1">
      <c r="A54" s="1"/>
      <c r="B54" s="1"/>
      <c r="C54" s="1"/>
      <c r="D54" s="1"/>
      <c r="E54" s="1"/>
      <c r="F54" s="840"/>
      <c r="G54" s="962"/>
      <c r="H54" s="864" t="e">
        <f>+LOOKUP(AI26,Hoja2!A5:A558,Hoja2!H5:H558)</f>
        <v>#N/A</v>
      </c>
      <c r="I54" s="845"/>
      <c r="J54" s="846"/>
      <c r="K54" s="683" t="e">
        <f>+IF(H54=0,"",CHOOSE(IF(H54&lt;1,1,IF(H54&gt;4.6,H54+0.3,H54)),"Bj","Bj","Bs","A","S"))</f>
        <v>#N/A</v>
      </c>
      <c r="L54" s="684"/>
      <c r="M54" s="685"/>
      <c r="N54" s="721"/>
      <c r="O54" s="553" t="e">
        <f t="shared" si="0"/>
        <v>#N/A</v>
      </c>
      <c r="P54" s="10">
        <f t="shared" ref="P54:P72" si="1">+P53+1</f>
        <v>3</v>
      </c>
      <c r="Q54" s="677" t="e">
        <f>+(CHOOSE(LOOKUP(M15*100+M17,AQ52:AQ66,AR52:AR66),Hoja2!H55,Hoja2!H111,Hoja2!H167,Hoja2!H223,Hoja2!H279,Hoja2!H335,Hoja2!H391,Hoja2!H447,Hoja2!H503,Hoja2!H559))</f>
        <v>#N/A</v>
      </c>
      <c r="R54" s="678"/>
      <c r="S54" s="678"/>
      <c r="T54" s="678"/>
      <c r="U54" s="678"/>
      <c r="V54" s="678"/>
      <c r="W54" s="678"/>
      <c r="X54" s="678"/>
      <c r="Y54" s="678"/>
      <c r="Z54" s="678"/>
      <c r="AA54" s="678"/>
      <c r="AB54" s="678"/>
      <c r="AC54" s="678"/>
      <c r="AD54" s="678"/>
      <c r="AE54" s="678"/>
      <c r="AF54" s="678"/>
      <c r="AG54" s="678"/>
      <c r="AH54" s="679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149999999999999" customHeight="1" thickTop="1" thickBot="1">
      <c r="A55" s="1"/>
      <c r="B55" s="1"/>
      <c r="C55" s="1"/>
      <c r="D55" s="1"/>
      <c r="E55" s="1"/>
      <c r="F55" s="840"/>
      <c r="G55" s="962"/>
      <c r="H55" s="864" t="e">
        <f>+LOOKUP(AI26,Hoja2!A5:A558,Hoja2!I5:I558)</f>
        <v>#N/A</v>
      </c>
      <c r="I55" s="845"/>
      <c r="J55" s="846"/>
      <c r="K55" s="683" t="e">
        <f>+IF(H55=0,"",CHOOSE(IF(H55&lt;1,1,IF(H55&gt;4.6,H55+0.3,H55)),"Bj","Bj","Bs","A","S"))</f>
        <v>#N/A</v>
      </c>
      <c r="L55" s="684"/>
      <c r="M55" s="685"/>
      <c r="N55" s="721"/>
      <c r="O55" s="553" t="e">
        <f t="shared" si="0"/>
        <v>#N/A</v>
      </c>
      <c r="P55" s="10">
        <f t="shared" si="1"/>
        <v>4</v>
      </c>
      <c r="Q55" s="677" t="e">
        <f>+(CHOOSE(LOOKUP(M15*100+M17,AQ52:AQ66,AR52:AR66),Hoja2!I55,Hoja2!I111,Hoja2!I167,Hoja2!I223,Hoja2!I279,Hoja2!I335,Hoja2!I391,Hoja2!I447,Hoja2!I503,Hoja2!I559))</f>
        <v>#N/A</v>
      </c>
      <c r="R55" s="678"/>
      <c r="S55" s="678"/>
      <c r="T55" s="678"/>
      <c r="U55" s="678"/>
      <c r="V55" s="678"/>
      <c r="W55" s="678"/>
      <c r="X55" s="678"/>
      <c r="Y55" s="678"/>
      <c r="Z55" s="678"/>
      <c r="AA55" s="678"/>
      <c r="AB55" s="678"/>
      <c r="AC55" s="678"/>
      <c r="AD55" s="678"/>
      <c r="AE55" s="678"/>
      <c r="AF55" s="678"/>
      <c r="AG55" s="678"/>
      <c r="AH55" s="679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20.25" thickTop="1" thickBot="1">
      <c r="A56" s="1"/>
      <c r="B56" s="1"/>
      <c r="C56" s="1"/>
      <c r="D56" s="1"/>
      <c r="E56" s="1"/>
      <c r="F56" s="840"/>
      <c r="G56" s="962"/>
      <c r="H56" s="864" t="e">
        <f>+LOOKUP(AI26,Hoja2!A5:A558,Hoja2!J5:J558)</f>
        <v>#N/A</v>
      </c>
      <c r="I56" s="845"/>
      <c r="J56" s="846"/>
      <c r="K56" s="683" t="e">
        <f t="shared" ref="K56:K71" si="4">+IF(H56=0,"",CHOOSE(IF(H56&lt;1,1,IF(H56&gt;4.6,H56+0.3,H56)),"Bj","Bj","Bs","A","S"))</f>
        <v>#N/A</v>
      </c>
      <c r="L56" s="684"/>
      <c r="M56" s="685"/>
      <c r="N56" s="721"/>
      <c r="O56" s="553" t="e">
        <f t="shared" si="0"/>
        <v>#N/A</v>
      </c>
      <c r="P56" s="10">
        <f t="shared" si="1"/>
        <v>5</v>
      </c>
      <c r="Q56" s="677" t="e">
        <f>+(CHOOSE(LOOKUP(M15*100+M17,AQ52:AQ66,AR52:AR66),Hoja2!J55,Hoja2!J111,Hoja2!J167,Hoja2!J223,Hoja2!J279,Hoja2!J335,Hoja2!J391,Hoja2!J447,Hoja2!J503,Hoja2!J559))</f>
        <v>#N/A</v>
      </c>
      <c r="R56" s="678"/>
      <c r="S56" s="678"/>
      <c r="T56" s="678"/>
      <c r="U56" s="678"/>
      <c r="V56" s="678"/>
      <c r="W56" s="678"/>
      <c r="X56" s="678"/>
      <c r="Y56" s="678"/>
      <c r="Z56" s="678"/>
      <c r="AA56" s="678"/>
      <c r="AB56" s="678"/>
      <c r="AC56" s="678"/>
      <c r="AD56" s="678"/>
      <c r="AE56" s="678"/>
      <c r="AF56" s="678"/>
      <c r="AG56" s="678"/>
      <c r="AH56" s="679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20.25" thickTop="1" thickBot="1">
      <c r="A57" s="1"/>
      <c r="B57" s="1"/>
      <c r="C57" s="1"/>
      <c r="D57" s="1"/>
      <c r="E57" s="1"/>
      <c r="F57" s="840"/>
      <c r="G57" s="962"/>
      <c r="H57" s="864" t="e">
        <f>+LOOKUP(AI26,Hoja2!A5:A558,Hoja2!K5:K558)</f>
        <v>#N/A</v>
      </c>
      <c r="I57" s="845"/>
      <c r="J57" s="846"/>
      <c r="K57" s="683" t="e">
        <f t="shared" si="4"/>
        <v>#N/A</v>
      </c>
      <c r="L57" s="684"/>
      <c r="M57" s="685"/>
      <c r="N57" s="721"/>
      <c r="O57" s="553" t="e">
        <f t="shared" si="0"/>
        <v>#N/A</v>
      </c>
      <c r="P57" s="10">
        <f t="shared" si="1"/>
        <v>6</v>
      </c>
      <c r="Q57" s="677" t="e">
        <f>+(CHOOSE(LOOKUP(M15*100+M17,AQ52:AQ66,AR52:AR66),Hoja2!K55,Hoja2!K111,Hoja2!K167,Hoja2!K223,Hoja2!K279,Hoja2!K335,Hoja2!K391,Hoja2!K447,Hoja2!K503,Hoja2!K559))</f>
        <v>#N/A</v>
      </c>
      <c r="R57" s="678"/>
      <c r="S57" s="678"/>
      <c r="T57" s="678"/>
      <c r="U57" s="678"/>
      <c r="V57" s="678"/>
      <c r="W57" s="678"/>
      <c r="X57" s="678"/>
      <c r="Y57" s="678"/>
      <c r="Z57" s="678"/>
      <c r="AA57" s="678"/>
      <c r="AB57" s="678"/>
      <c r="AC57" s="678"/>
      <c r="AD57" s="678"/>
      <c r="AE57" s="678"/>
      <c r="AF57" s="678"/>
      <c r="AG57" s="678"/>
      <c r="AH57" s="679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149999999999999" customHeight="1" thickTop="1" thickBot="1">
      <c r="A58" s="1"/>
      <c r="B58" s="1"/>
      <c r="C58" s="1"/>
      <c r="D58" s="1"/>
      <c r="E58" s="1"/>
      <c r="F58" s="840"/>
      <c r="G58" s="962"/>
      <c r="H58" s="864" t="e">
        <f>+LOOKUP(AI26,Hoja2!A5:A558,Hoja2!L5:L558)</f>
        <v>#N/A</v>
      </c>
      <c r="I58" s="845"/>
      <c r="J58" s="846"/>
      <c r="K58" s="683" t="e">
        <f t="shared" si="4"/>
        <v>#N/A</v>
      </c>
      <c r="L58" s="684"/>
      <c r="M58" s="685"/>
      <c r="N58" s="721"/>
      <c r="O58" s="553" t="e">
        <f t="shared" si="0"/>
        <v>#N/A</v>
      </c>
      <c r="P58" s="10">
        <f t="shared" si="1"/>
        <v>7</v>
      </c>
      <c r="Q58" s="677" t="e">
        <f>+(CHOOSE(LOOKUP(M15*100+M17,AQ52:AQ66,AR52:AR66),Hoja2!L55,Hoja2!L111,Hoja2!L167,Hoja2!L223,Hoja2!L279,Hoja2!L335,Hoja2!L391,Hoja2!L447,Hoja2!L503,Hoja2!L559))</f>
        <v>#N/A</v>
      </c>
      <c r="R58" s="678"/>
      <c r="S58" s="678"/>
      <c r="T58" s="678"/>
      <c r="U58" s="678"/>
      <c r="V58" s="678"/>
      <c r="W58" s="678"/>
      <c r="X58" s="678"/>
      <c r="Y58" s="678"/>
      <c r="Z58" s="678"/>
      <c r="AA58" s="678"/>
      <c r="AB58" s="678"/>
      <c r="AC58" s="678"/>
      <c r="AD58" s="678"/>
      <c r="AE58" s="678"/>
      <c r="AF58" s="678"/>
      <c r="AG58" s="678"/>
      <c r="AH58" s="679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20.25" thickTop="1" thickBot="1">
      <c r="A59" s="1"/>
      <c r="B59" s="1"/>
      <c r="C59" s="958" t="s">
        <v>425</v>
      </c>
      <c r="D59" s="1"/>
      <c r="E59" s="1"/>
      <c r="F59" s="840"/>
      <c r="G59" s="962"/>
      <c r="H59" s="864" t="e">
        <f>+LOOKUP(AI26,Hoja2!A5:A558,Hoja2!M5:M558)</f>
        <v>#N/A</v>
      </c>
      <c r="I59" s="845"/>
      <c r="J59" s="846"/>
      <c r="K59" s="683" t="e">
        <f t="shared" si="4"/>
        <v>#N/A</v>
      </c>
      <c r="L59" s="684"/>
      <c r="M59" s="685"/>
      <c r="N59" s="721"/>
      <c r="O59" s="553" t="e">
        <f t="shared" si="0"/>
        <v>#N/A</v>
      </c>
      <c r="P59" s="10">
        <f t="shared" si="1"/>
        <v>8</v>
      </c>
      <c r="Q59" s="677" t="e">
        <f>+(CHOOSE(LOOKUP(M15*100+M17,AQ52:AQ66,AR52:AR66),Hoja2!M55,Hoja2!M111,Hoja2!M167,Hoja2!M223,Hoja2!M279,Hoja2!M335,Hoja2!M391,Hoja2!M447,Hoja2!M503,Hoja2!M559))</f>
        <v>#N/A</v>
      </c>
      <c r="R59" s="678"/>
      <c r="S59" s="678"/>
      <c r="T59" s="678"/>
      <c r="U59" s="678"/>
      <c r="V59" s="678"/>
      <c r="W59" s="678"/>
      <c r="X59" s="678"/>
      <c r="Y59" s="678"/>
      <c r="Z59" s="678"/>
      <c r="AA59" s="678"/>
      <c r="AB59" s="678"/>
      <c r="AC59" s="678"/>
      <c r="AD59" s="678"/>
      <c r="AE59" s="678"/>
      <c r="AF59" s="678"/>
      <c r="AG59" s="678"/>
      <c r="AH59" s="679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20.25" thickTop="1" thickBot="1">
      <c r="A60" s="1"/>
      <c r="B60" s="1"/>
      <c r="C60" s="958"/>
      <c r="D60" s="1"/>
      <c r="E60" s="1"/>
      <c r="F60" s="840"/>
      <c r="G60" s="962"/>
      <c r="H60" s="864" t="e">
        <f>+LOOKUP(AI26,Hoja2!A5:A558,Hoja2!N5:N558)</f>
        <v>#N/A</v>
      </c>
      <c r="I60" s="845"/>
      <c r="J60" s="846"/>
      <c r="K60" s="683" t="e">
        <f t="shared" si="4"/>
        <v>#N/A</v>
      </c>
      <c r="L60" s="684"/>
      <c r="M60" s="685"/>
      <c r="N60" s="721"/>
      <c r="O60" s="553" t="e">
        <f t="shared" si="0"/>
        <v>#N/A</v>
      </c>
      <c r="P60" s="10">
        <f t="shared" si="1"/>
        <v>9</v>
      </c>
      <c r="Q60" s="677" t="e">
        <f>+(CHOOSE(LOOKUP(M15*100+M17,AQ52:AQ66,AR52:AR66),Hoja2!N55,Hoja2!N111,Hoja2!N167,Hoja2!N223,Hoja2!N279,Hoja2!N335,Hoja2!N391,Hoja2!N447,Hoja2!N503,Hoja2!N559))</f>
        <v>#N/A</v>
      </c>
      <c r="R60" s="678"/>
      <c r="S60" s="678"/>
      <c r="T60" s="678"/>
      <c r="U60" s="678"/>
      <c r="V60" s="678"/>
      <c r="W60" s="678"/>
      <c r="X60" s="678"/>
      <c r="Y60" s="678"/>
      <c r="Z60" s="678"/>
      <c r="AA60" s="678"/>
      <c r="AB60" s="678"/>
      <c r="AC60" s="678"/>
      <c r="AD60" s="678"/>
      <c r="AE60" s="678"/>
      <c r="AF60" s="678"/>
      <c r="AG60" s="678"/>
      <c r="AH60" s="679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20.25" thickTop="1" thickBot="1">
      <c r="A61" s="1"/>
      <c r="B61" s="1"/>
      <c r="C61" s="958"/>
      <c r="D61" s="1"/>
      <c r="E61" s="1"/>
      <c r="F61" s="840"/>
      <c r="G61" s="963"/>
      <c r="H61" s="864" t="e">
        <f>+LOOKUP(AI26,Hoja2!A5:A558,Hoja2!O5:O558)</f>
        <v>#N/A</v>
      </c>
      <c r="I61" s="845"/>
      <c r="J61" s="846"/>
      <c r="K61" s="683" t="e">
        <f t="shared" si="4"/>
        <v>#N/A</v>
      </c>
      <c r="L61" s="684"/>
      <c r="M61" s="685"/>
      <c r="N61" s="722"/>
      <c r="O61" s="553" t="e">
        <f t="shared" si="0"/>
        <v>#N/A</v>
      </c>
      <c r="P61" s="10">
        <f>+P60+1</f>
        <v>10</v>
      </c>
      <c r="Q61" s="677" t="e">
        <f>+(CHOOSE(LOOKUP(M15*100+M17,AQ52:AQ66,AR52:AR66),Hoja2!O55,Hoja2!O111,Hoja2!O167,Hoja2!O223,Hoja2!O279,Hoja2!O335,Hoja2!O391,Hoja2!O447,Hoja2!O503,Hoja2!O559))</f>
        <v>#N/A</v>
      </c>
      <c r="R61" s="678"/>
      <c r="S61" s="678"/>
      <c r="T61" s="678"/>
      <c r="U61" s="678"/>
      <c r="V61" s="678"/>
      <c r="W61" s="678"/>
      <c r="X61" s="678"/>
      <c r="Y61" s="678"/>
      <c r="Z61" s="678"/>
      <c r="AA61" s="678"/>
      <c r="AB61" s="678"/>
      <c r="AC61" s="678"/>
      <c r="AD61" s="678"/>
      <c r="AE61" s="678"/>
      <c r="AF61" s="678"/>
      <c r="AG61" s="678"/>
      <c r="AH61" s="679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>
      <c r="A62" s="1"/>
      <c r="B62" s="1"/>
      <c r="C62" s="958"/>
      <c r="D62" s="1"/>
      <c r="E62" s="1"/>
      <c r="F62" s="850"/>
      <c r="G62" s="544" t="e">
        <f>+(CHOOSE(LOOKUP(M15*100+M17,AQ52:AQ66,AR52:AR66),Hoja2!P3,Hoja2!P59,Hoja2!P115,Hoja2!P171,Hoja2!P227,Hoja2!P283,Hoja2!P339,Hoja2!P395,Hoja2!P451,Hoja2!P507))</f>
        <v>#N/A</v>
      </c>
      <c r="H62" s="864" t="e">
        <f>+LOOKUP(AI26,Hoja2!A5:A558,Hoja2!P5:P558)</f>
        <v>#N/A</v>
      </c>
      <c r="I62" s="845"/>
      <c r="J62" s="846"/>
      <c r="K62" s="683" t="e">
        <f t="shared" si="4"/>
        <v>#N/A</v>
      </c>
      <c r="L62" s="684"/>
      <c r="M62" s="685"/>
      <c r="N62" s="538" t="e">
        <f>+H62</f>
        <v>#N/A</v>
      </c>
      <c r="O62" s="553" t="e">
        <f t="shared" ref="O53:O72" si="5">+IF(H62=3.4,"Recup",IF(H62=3.1,"Recup",IF(H62=4.95,"C.video",IF(H62=2.6,"Recup",""))))</f>
        <v>#N/A</v>
      </c>
      <c r="P62" s="10">
        <f>+P61+1</f>
        <v>11</v>
      </c>
      <c r="Q62" s="677" t="e">
        <f>+(CHOOSE(LOOKUP(M15*100+M17,AQ52:AQ66,AR52:AR66),Hoja2!P55,Hoja2!P111,Hoja2!P167,Hoja2!P223,Hoja2!P279,Hoja2!P335,Hoja2!P391,Hoja2!P447,Hoja2!P503,Hoja2!P559))</f>
        <v>#N/A</v>
      </c>
      <c r="R62" s="678"/>
      <c r="S62" s="678"/>
      <c r="T62" s="678"/>
      <c r="U62" s="678"/>
      <c r="V62" s="678"/>
      <c r="W62" s="678"/>
      <c r="X62" s="678"/>
      <c r="Y62" s="678"/>
      <c r="Z62" s="678"/>
      <c r="AA62" s="678"/>
      <c r="AB62" s="678"/>
      <c r="AC62" s="678"/>
      <c r="AD62" s="678"/>
      <c r="AE62" s="678"/>
      <c r="AF62" s="678"/>
      <c r="AG62" s="678"/>
      <c r="AH62" s="679"/>
      <c r="AM62" s="1"/>
      <c r="AN62" s="1"/>
      <c r="AO62" s="1"/>
      <c r="AP62" s="1"/>
      <c r="AQ62">
        <v>720</v>
      </c>
      <c r="AR62">
        <v>11</v>
      </c>
    </row>
    <row r="63" spans="1:44" ht="20.25" thickTop="1" thickBot="1">
      <c r="A63" s="1"/>
      <c r="B63" s="1"/>
      <c r="C63" s="1"/>
      <c r="D63" s="1"/>
      <c r="E63" s="1"/>
      <c r="F63" s="839" t="s">
        <v>204</v>
      </c>
      <c r="G63" s="964" t="e">
        <f>+(CHOOSE(LOOKUP(M15*100+M17,AQ52:AQ66,AR52:AR66),Hoja2!Q3,Hoja2!Q59,Hoja2!Q115,Hoja2!Q171,Hoja2!Q227,Hoja2!Q283,Hoja2!Q339,Hoja2!Q395,Hoja2!Q451,Hoja2!Q507))+IF(N71=0,5%,0)+IF(N62=0,10%,0)</f>
        <v>#N/A</v>
      </c>
      <c r="H63" s="844" t="e">
        <f>+LOOKUP(AI26,Hoja2!A5:A558,Hoja2!Q5:Q558)</f>
        <v>#N/A</v>
      </c>
      <c r="I63" s="845"/>
      <c r="J63" s="846"/>
      <c r="K63" s="683" t="e">
        <f t="shared" si="4"/>
        <v>#N/A</v>
      </c>
      <c r="L63" s="684"/>
      <c r="M63" s="685"/>
      <c r="N63" s="720" t="e">
        <f>+SUM(H63:J69)/(COUNTIF(H63:J69,"&gt;0"))</f>
        <v>#N/A</v>
      </c>
      <c r="O63" s="553" t="e">
        <f t="shared" ref="O63:O69" si="6">+IF(H63=3.4,"Recup",IF(H63=3.1,"Recup",IF(H63=4.95,"Muestra P",IF(H63=2.6,"Recup",""))))</f>
        <v>#N/A</v>
      </c>
      <c r="P63" s="10">
        <f>+P62+1</f>
        <v>12</v>
      </c>
      <c r="Q63" s="677" t="e">
        <f>+(CHOOSE(LOOKUP(M15*100+M17,AQ52:AQ66,AR52:AR66),Hoja2!Q55,Hoja2!Q111,Hoja2!Q167,Hoja2!Q223,Hoja2!Q279,Hoja2!Q335,Hoja2!Q391,Hoja2!Q447,Hoja2!Q503,Hoja2!Q559))</f>
        <v>#N/A</v>
      </c>
      <c r="R63" s="678"/>
      <c r="S63" s="678"/>
      <c r="T63" s="678"/>
      <c r="U63" s="678"/>
      <c r="V63" s="678"/>
      <c r="W63" s="678"/>
      <c r="X63" s="678"/>
      <c r="Y63" s="678"/>
      <c r="Z63" s="678"/>
      <c r="AA63" s="678"/>
      <c r="AB63" s="678"/>
      <c r="AC63" s="678"/>
      <c r="AD63" s="678"/>
      <c r="AE63" s="678"/>
      <c r="AF63" s="678"/>
      <c r="AG63" s="678"/>
      <c r="AH63" s="679"/>
      <c r="AM63" s="1"/>
      <c r="AN63" s="1"/>
      <c r="AO63" s="1"/>
      <c r="AP63" s="1"/>
      <c r="AQ63">
        <v>730</v>
      </c>
      <c r="AR63">
        <v>12</v>
      </c>
    </row>
    <row r="64" spans="1:44" ht="20.25" thickTop="1" thickBot="1">
      <c r="A64" s="1"/>
      <c r="B64" s="1"/>
      <c r="C64" s="1"/>
      <c r="D64" s="1"/>
      <c r="E64" s="1"/>
      <c r="F64" s="840"/>
      <c r="G64" s="965"/>
      <c r="H64" s="844" t="e">
        <f>+LOOKUP(AI26,Hoja2!A5:A558,Hoja2!R5:R558)</f>
        <v>#N/A</v>
      </c>
      <c r="I64" s="845"/>
      <c r="J64" s="846"/>
      <c r="K64" s="683" t="e">
        <f t="shared" si="4"/>
        <v>#N/A</v>
      </c>
      <c r="L64" s="684"/>
      <c r="M64" s="685"/>
      <c r="N64" s="721"/>
      <c r="O64" s="553" t="e">
        <f t="shared" si="6"/>
        <v>#N/A</v>
      </c>
      <c r="P64" s="10">
        <f t="shared" ref="P64:P67" si="7">+P63+1</f>
        <v>13</v>
      </c>
      <c r="Q64" s="677" t="e">
        <f>+(CHOOSE(LOOKUP(M15*100+M17,AQ52:AQ66,AR52:AR66),Hoja2!R55,Hoja2!R111,Hoja2!R167,Hoja2!R223,Hoja2!R279,Hoja2!R335,Hoja2!R391,Hoja2!R447,Hoja2!R503,Hoja2!R559))</f>
        <v>#N/A</v>
      </c>
      <c r="R64" s="678"/>
      <c r="S64" s="678"/>
      <c r="T64" s="678"/>
      <c r="U64" s="678"/>
      <c r="V64" s="678"/>
      <c r="W64" s="678"/>
      <c r="X64" s="678"/>
      <c r="Y64" s="678"/>
      <c r="Z64" s="678"/>
      <c r="AA64" s="678"/>
      <c r="AB64" s="678"/>
      <c r="AC64" s="678"/>
      <c r="AD64" s="678"/>
      <c r="AE64" s="678"/>
      <c r="AF64" s="678"/>
      <c r="AG64" s="678"/>
      <c r="AH64" s="679"/>
      <c r="AM64" s="1"/>
      <c r="AN64" s="1"/>
      <c r="AO64" s="1"/>
      <c r="AP64" s="1"/>
      <c r="AQ64" s="539">
        <v>740</v>
      </c>
      <c r="AR64" s="539">
        <v>13</v>
      </c>
    </row>
    <row r="65" spans="1:44" ht="20.25" thickTop="1" thickBot="1">
      <c r="A65" s="1"/>
      <c r="B65" s="1"/>
      <c r="C65" s="1"/>
      <c r="D65" s="1"/>
      <c r="E65" s="1"/>
      <c r="F65" s="840"/>
      <c r="G65" s="965"/>
      <c r="H65" s="844" t="e">
        <f>+LOOKUP(AI26,Hoja2!A5:A558,Hoja2!S5:S558)</f>
        <v>#N/A</v>
      </c>
      <c r="I65" s="845"/>
      <c r="J65" s="846"/>
      <c r="K65" s="683" t="e">
        <f t="shared" si="4"/>
        <v>#N/A</v>
      </c>
      <c r="L65" s="684"/>
      <c r="M65" s="685"/>
      <c r="N65" s="721"/>
      <c r="O65" s="553" t="e">
        <f t="shared" si="6"/>
        <v>#N/A</v>
      </c>
      <c r="P65" s="10">
        <f t="shared" si="7"/>
        <v>14</v>
      </c>
      <c r="Q65" s="677" t="e">
        <f>+(CHOOSE(LOOKUP(M15*100+M17,AQ52:AQ66,AR52:AR66),Hoja2!S55,Hoja2!S111,Hoja2!S167,Hoja2!S223,Hoja2!S279,Hoja2!S335,Hoja2!S391,Hoja2!S447,Hoja2!S503,Hoja2!S559))</f>
        <v>#N/A</v>
      </c>
      <c r="R65" s="678"/>
      <c r="S65" s="678"/>
      <c r="T65" s="678"/>
      <c r="U65" s="678"/>
      <c r="V65" s="678"/>
      <c r="W65" s="678"/>
      <c r="X65" s="678"/>
      <c r="Y65" s="678"/>
      <c r="Z65" s="678"/>
      <c r="AA65" s="678"/>
      <c r="AB65" s="678"/>
      <c r="AC65" s="678"/>
      <c r="AD65" s="678"/>
      <c r="AE65" s="678"/>
      <c r="AF65" s="678"/>
      <c r="AG65" s="678"/>
      <c r="AH65" s="679"/>
      <c r="AM65" s="1"/>
      <c r="AN65" s="1"/>
      <c r="AO65" s="1"/>
      <c r="AP65" s="1"/>
      <c r="AQ65" s="539">
        <v>750</v>
      </c>
      <c r="AR65" s="539">
        <v>14</v>
      </c>
    </row>
    <row r="66" spans="1:44" ht="20.25" thickTop="1" thickBot="1">
      <c r="A66" s="1"/>
      <c r="B66" s="1"/>
      <c r="C66" s="1"/>
      <c r="D66" s="1"/>
      <c r="E66" s="1"/>
      <c r="F66" s="840"/>
      <c r="G66" s="965"/>
      <c r="H66" s="844" t="e">
        <f>+LOOKUP(AI26,Hoja2!A5:A558,Hoja2!T5:T558)</f>
        <v>#N/A</v>
      </c>
      <c r="I66" s="845"/>
      <c r="J66" s="846"/>
      <c r="K66" s="683" t="e">
        <f t="shared" si="4"/>
        <v>#N/A</v>
      </c>
      <c r="L66" s="684"/>
      <c r="M66" s="685"/>
      <c r="N66" s="721"/>
      <c r="O66" s="553" t="e">
        <f t="shared" si="6"/>
        <v>#N/A</v>
      </c>
      <c r="P66" s="10">
        <f t="shared" si="7"/>
        <v>15</v>
      </c>
      <c r="Q66" s="677" t="e">
        <f>+(CHOOSE(LOOKUP(M15*100+M17,AQ52:AQ66,AR52:AR66),Hoja2!T55,Hoja2!T111,Hoja2!T167,Hoja2!T223,Hoja2!T279,Hoja2!T335,Hoja2!T391,Hoja2!T447,Hoja2!T503,Hoja2!T559))</f>
        <v>#N/A</v>
      </c>
      <c r="R66" s="678"/>
      <c r="S66" s="678"/>
      <c r="T66" s="678"/>
      <c r="U66" s="678"/>
      <c r="V66" s="678"/>
      <c r="W66" s="678"/>
      <c r="X66" s="678"/>
      <c r="Y66" s="678"/>
      <c r="Z66" s="678"/>
      <c r="AA66" s="678"/>
      <c r="AB66" s="678"/>
      <c r="AC66" s="678"/>
      <c r="AD66" s="678"/>
      <c r="AE66" s="678"/>
      <c r="AF66" s="678"/>
      <c r="AG66" s="678"/>
      <c r="AH66" s="679"/>
      <c r="AM66" s="1"/>
      <c r="AN66" s="1"/>
      <c r="AO66" s="1"/>
      <c r="AP66" s="1"/>
      <c r="AQ66" s="539">
        <v>760</v>
      </c>
      <c r="AR66" s="539">
        <v>15</v>
      </c>
    </row>
    <row r="67" spans="1:44" ht="20.25" thickTop="1" thickBot="1">
      <c r="A67" s="1"/>
      <c r="B67" s="1"/>
      <c r="C67" s="1"/>
      <c r="D67" s="1"/>
      <c r="E67" s="1"/>
      <c r="F67" s="840"/>
      <c r="G67" s="966"/>
      <c r="H67" s="844" t="e">
        <f>+LOOKUP(AI26,Hoja2!A5:A558,Hoja2!U5:U558)</f>
        <v>#N/A</v>
      </c>
      <c r="I67" s="845"/>
      <c r="J67" s="846"/>
      <c r="K67" s="683" t="e">
        <f t="shared" si="4"/>
        <v>#N/A</v>
      </c>
      <c r="L67" s="684"/>
      <c r="M67" s="685"/>
      <c r="N67" s="721"/>
      <c r="O67" s="553" t="e">
        <f t="shared" si="6"/>
        <v>#N/A</v>
      </c>
      <c r="P67" s="10">
        <f t="shared" si="7"/>
        <v>16</v>
      </c>
      <c r="Q67" s="677" t="e">
        <f>+(CHOOSE(LOOKUP(M15*100+M17,AQ52:AQ66,AR52:AR66),Hoja2!U55,Hoja2!U111,Hoja2!U167,Hoja2!U223,Hoja2!U279,Hoja2!U335,Hoja2!U391,Hoja2!U447,Hoja2!U503,Hoja2!U559))</f>
        <v>#N/A</v>
      </c>
      <c r="R67" s="678"/>
      <c r="S67" s="678"/>
      <c r="T67" s="678"/>
      <c r="U67" s="678"/>
      <c r="V67" s="678"/>
      <c r="W67" s="678"/>
      <c r="X67" s="678"/>
      <c r="Y67" s="678"/>
      <c r="Z67" s="678"/>
      <c r="AA67" s="678"/>
      <c r="AB67" s="678"/>
      <c r="AC67" s="678"/>
      <c r="AD67" s="678"/>
      <c r="AE67" s="678"/>
      <c r="AF67" s="678"/>
      <c r="AG67" s="678"/>
      <c r="AH67" s="679"/>
      <c r="AM67" s="1"/>
      <c r="AN67" s="1"/>
      <c r="AO67" s="1"/>
      <c r="AP67" s="1"/>
    </row>
    <row r="68" spans="1:44" ht="20.25" thickTop="1" thickBot="1">
      <c r="A68" s="1"/>
      <c r="B68" s="1"/>
      <c r="C68" s="1"/>
      <c r="D68" s="1"/>
      <c r="E68" s="1"/>
      <c r="F68" s="840"/>
      <c r="G68" s="966"/>
      <c r="H68" s="844" t="e">
        <f>+LOOKUP(AI26,Hoja2!A5:A558,Hoja2!V5:V558)</f>
        <v>#N/A</v>
      </c>
      <c r="I68" s="845"/>
      <c r="J68" s="846"/>
      <c r="K68" s="683" t="e">
        <f t="shared" si="4"/>
        <v>#N/A</v>
      </c>
      <c r="L68" s="684"/>
      <c r="M68" s="685"/>
      <c r="N68" s="721"/>
      <c r="O68" s="553" t="e">
        <f t="shared" si="6"/>
        <v>#N/A</v>
      </c>
      <c r="P68" s="10">
        <f t="shared" si="1"/>
        <v>17</v>
      </c>
      <c r="Q68" s="677" t="e">
        <f>+(CHOOSE(LOOKUP(M15*100+M17,AQ52:AQ66,AR52:AR66),Hoja2!V55,Hoja2!V111,Hoja2!V167,Hoja2!V223,Hoja2!V279,Hoja2!V335,Hoja2!V391,Hoja2!V447,Hoja2!V503,Hoja2!V559))</f>
        <v>#N/A</v>
      </c>
      <c r="R68" s="678"/>
      <c r="S68" s="678"/>
      <c r="T68" s="678"/>
      <c r="U68" s="678"/>
      <c r="V68" s="678"/>
      <c r="W68" s="678"/>
      <c r="X68" s="678"/>
      <c r="Y68" s="678"/>
      <c r="Z68" s="678"/>
      <c r="AA68" s="678"/>
      <c r="AB68" s="678"/>
      <c r="AC68" s="678"/>
      <c r="AD68" s="678"/>
      <c r="AE68" s="678"/>
      <c r="AF68" s="678"/>
      <c r="AG68" s="678"/>
      <c r="AH68" s="679"/>
      <c r="AM68" s="1"/>
      <c r="AN68" s="1"/>
      <c r="AO68" s="1"/>
      <c r="AP68" s="1"/>
    </row>
    <row r="69" spans="1:44" ht="20.25" thickTop="1" thickBot="1">
      <c r="A69" s="1"/>
      <c r="B69" s="1"/>
      <c r="C69" s="1"/>
      <c r="D69" s="1"/>
      <c r="E69" s="1"/>
      <c r="F69" s="850"/>
      <c r="G69" s="966"/>
      <c r="H69" s="844" t="e">
        <f>+LOOKUP(AI26,Hoja2!A5:A558,Hoja2!W5:W558)</f>
        <v>#N/A</v>
      </c>
      <c r="I69" s="845"/>
      <c r="J69" s="846"/>
      <c r="K69" s="683" t="e">
        <f t="shared" si="4"/>
        <v>#N/A</v>
      </c>
      <c r="L69" s="684"/>
      <c r="M69" s="685"/>
      <c r="N69" s="722"/>
      <c r="O69" s="553" t="e">
        <f t="shared" si="6"/>
        <v>#N/A</v>
      </c>
      <c r="P69" s="10">
        <f t="shared" si="1"/>
        <v>18</v>
      </c>
      <c r="Q69" s="677" t="e">
        <f>+(CHOOSE(LOOKUP(M15*100+M17,AQ52:AQ66,AR52:AR66),Hoja2!W55,Hoja2!W111,Hoja2!W167,Hoja2!W223,Hoja2!W279,Hoja2!W335,Hoja2!W391,Hoja2!W447,Hoja2!W503,Hoja2!W559))</f>
        <v>#N/A</v>
      </c>
      <c r="R69" s="678"/>
      <c r="S69" s="678"/>
      <c r="T69" s="678"/>
      <c r="U69" s="678"/>
      <c r="V69" s="678"/>
      <c r="W69" s="678"/>
      <c r="X69" s="678"/>
      <c r="Y69" s="678"/>
      <c r="Z69" s="678"/>
      <c r="AA69" s="678"/>
      <c r="AB69" s="678"/>
      <c r="AC69" s="678"/>
      <c r="AD69" s="678"/>
      <c r="AE69" s="678"/>
      <c r="AF69" s="678"/>
      <c r="AG69" s="678"/>
      <c r="AH69" s="679"/>
      <c r="AM69" s="1"/>
      <c r="AN69" s="1"/>
      <c r="AO69" s="1"/>
      <c r="AP69" s="1"/>
    </row>
    <row r="70" spans="1:44" ht="27.75" thickTop="1" thickBot="1">
      <c r="A70" s="1"/>
      <c r="B70" s="1"/>
      <c r="C70" s="1"/>
      <c r="D70" s="1"/>
      <c r="E70" s="1"/>
      <c r="F70" s="839" t="s">
        <v>428</v>
      </c>
      <c r="G70" s="545" t="e">
        <f>+(CHOOSE(LOOKUP(M15*100+M17,AQ52:AQ66,AR52:AR66),Hoja2!X3,Hoja2!X59,Hoja2!X115,Hoja2!X171,Hoja2!X227,Hoja2!X283,Hoja2!X339,Hoja2!X395,Hoja2!X451,Hoja2!X507))</f>
        <v>#N/A</v>
      </c>
      <c r="H70" s="865" t="e">
        <f>+LOOKUP(AI26,Hoja2!A5:A558,Hoja2!X5:X558)</f>
        <v>#N/A</v>
      </c>
      <c r="I70" s="845"/>
      <c r="J70" s="846"/>
      <c r="K70" s="683" t="e">
        <f t="shared" si="4"/>
        <v>#N/A</v>
      </c>
      <c r="L70" s="684"/>
      <c r="M70" s="685"/>
      <c r="N70" s="538" t="e">
        <f>+H70</f>
        <v>#N/A</v>
      </c>
      <c r="O70" s="553" t="e">
        <f t="shared" si="5"/>
        <v>#N/A</v>
      </c>
      <c r="P70" s="10">
        <f t="shared" si="1"/>
        <v>19</v>
      </c>
      <c r="Q70" s="677" t="e">
        <f>+(CHOOSE(LOOKUP(M15*100+M17,AQ52:AQ66,AR52:AR66),Hoja2!X55,Hoja2!X111,Hoja2!X167,Hoja2!X223,Hoja2!X279,Hoja2!X335,Hoja2!X391,Hoja2!X447,Hoja2!X503,Hoja2!X559))</f>
        <v>#N/A</v>
      </c>
      <c r="R70" s="678"/>
      <c r="S70" s="678"/>
      <c r="T70" s="678"/>
      <c r="U70" s="678"/>
      <c r="V70" s="678"/>
      <c r="W70" s="678"/>
      <c r="X70" s="678"/>
      <c r="Y70" s="678"/>
      <c r="Z70" s="678"/>
      <c r="AA70" s="678"/>
      <c r="AB70" s="678"/>
      <c r="AC70" s="678"/>
      <c r="AD70" s="678"/>
      <c r="AE70" s="678"/>
      <c r="AF70" s="678"/>
      <c r="AG70" s="678"/>
      <c r="AH70" s="679"/>
      <c r="AM70" s="1"/>
      <c r="AN70" s="1"/>
      <c r="AO70" s="1"/>
      <c r="AP70" s="1"/>
    </row>
    <row r="71" spans="1:44" ht="27.75" thickTop="1" thickBot="1">
      <c r="A71" s="1"/>
      <c r="B71" s="1"/>
      <c r="C71" s="1"/>
      <c r="D71" s="1"/>
      <c r="E71" s="1"/>
      <c r="F71" s="840"/>
      <c r="G71" s="546" t="e">
        <f>+(CHOOSE(LOOKUP(M15*100+M17,AQ52:AQ66,AR52:AR66),Hoja2!Y3,Hoja2!Y59,Hoja2!Y115,Hoja2!Y171,Hoja2!Y227,Hoja2!Y283,Hoja2!Y339,Hoja2!Y395,Hoja2!Y451,Hoja2!Y507))</f>
        <v>#N/A</v>
      </c>
      <c r="H71" s="865" t="e">
        <f>+LOOKUP(AI26,Hoja2!A5:A558,Hoja2!Y5:Y558)</f>
        <v>#N/A</v>
      </c>
      <c r="I71" s="845"/>
      <c r="J71" s="846"/>
      <c r="K71" s="683" t="e">
        <f t="shared" si="4"/>
        <v>#N/A</v>
      </c>
      <c r="L71" s="684"/>
      <c r="M71" s="685"/>
      <c r="N71" s="538" t="e">
        <f>+H71</f>
        <v>#N/A</v>
      </c>
      <c r="O71" s="553" t="e">
        <f t="shared" si="5"/>
        <v>#N/A</v>
      </c>
      <c r="P71" s="10">
        <f t="shared" si="1"/>
        <v>20</v>
      </c>
      <c r="Q71" s="677" t="e">
        <f>+(CHOOSE(LOOKUP(M15*100+M17,AQ52:AQ66,AR52:AR66),Hoja2!Y55,Hoja2!Y111,Hoja2!Y167,Hoja2!Y223,Hoja2!Y279,Hoja2!Y335,Hoja2!Y391,Hoja2!Y447,Hoja2!Y503,Hoja2!Y559))</f>
        <v>#N/A</v>
      </c>
      <c r="R71" s="678"/>
      <c r="S71" s="678"/>
      <c r="T71" s="678"/>
      <c r="U71" s="678"/>
      <c r="V71" s="678"/>
      <c r="W71" s="678"/>
      <c r="X71" s="678"/>
      <c r="Y71" s="678"/>
      <c r="Z71" s="678"/>
      <c r="AA71" s="678"/>
      <c r="AB71" s="678"/>
      <c r="AC71" s="678"/>
      <c r="AD71" s="678"/>
      <c r="AE71" s="678"/>
      <c r="AF71" s="678"/>
      <c r="AG71" s="678"/>
      <c r="AH71" s="679"/>
      <c r="AM71" s="1"/>
      <c r="AN71" s="1"/>
      <c r="AO71" s="1"/>
      <c r="AP71" s="1"/>
    </row>
    <row r="72" spans="1:44" ht="27.75" thickTop="1" thickBot="1">
      <c r="A72" s="1"/>
      <c r="B72" s="1"/>
      <c r="C72" s="1"/>
      <c r="D72" s="1"/>
      <c r="E72" s="1"/>
      <c r="F72" s="840"/>
      <c r="G72" s="546" t="e">
        <f>+(CHOOSE(LOOKUP(M15*100+M17,AQ52:AQ66,AR52:AR66),Hoja2!Z3,Hoja2!Z59,Hoja2!Z115,Hoja2!Z171,Hoja2!Z227,Hoja2!Z283,Hoja2!Z339,Hoja2!Z395,Hoja2!Z451,Hoja2!Z507))</f>
        <v>#N/A</v>
      </c>
      <c r="H72" s="865" t="e">
        <f>+LOOKUP(AI26,Hoja2!A5:A558,Hoja2!Z5:Z558)</f>
        <v>#N/A</v>
      </c>
      <c r="I72" s="845"/>
      <c r="J72" s="846"/>
      <c r="K72" s="683" t="e">
        <f>+IF(H72=0,"",CHOOSE(IF(H72&lt;1,1,IF(H72&gt;4.6,H72+0.3,H72)),"Bj","Bj","Bs","A","S"))</f>
        <v>#N/A</v>
      </c>
      <c r="L72" s="684"/>
      <c r="M72" s="685"/>
      <c r="N72" s="538" t="e">
        <f>+H72</f>
        <v>#N/A</v>
      </c>
      <c r="O72" s="553" t="e">
        <f t="shared" si="5"/>
        <v>#N/A</v>
      </c>
      <c r="P72" s="10">
        <f t="shared" si="1"/>
        <v>21</v>
      </c>
      <c r="Q72" s="841" t="e">
        <f>+(CHOOSE(LOOKUP(M15*100+M17,AQ52:AQ66,AR52:AR66),Hoja2!Z55,Hoja2!Z111,Hoja2!Z167,Hoja2!Z223,Hoja2!Z279,Hoja2!Z335,Hoja2!Z391,Hoja2!Z447,Hoja2!Z503,Hoja2!Z559))</f>
        <v>#N/A</v>
      </c>
      <c r="R72" s="842"/>
      <c r="S72" s="842"/>
      <c r="T72" s="842"/>
      <c r="U72" s="842"/>
      <c r="V72" s="842"/>
      <c r="W72" s="842"/>
      <c r="X72" s="842"/>
      <c r="Y72" s="842"/>
      <c r="Z72" s="842"/>
      <c r="AA72" s="842"/>
      <c r="AB72" s="842"/>
      <c r="AC72" s="842"/>
      <c r="AD72" s="842"/>
      <c r="AE72" s="842"/>
      <c r="AF72" s="842"/>
      <c r="AG72" s="842"/>
      <c r="AH72" s="843"/>
      <c r="AM72" s="1"/>
      <c r="AN72" s="1"/>
      <c r="AO72" s="1"/>
      <c r="AP72" s="1"/>
    </row>
    <row r="73" spans="1:44" ht="20.25" thickTop="1" thickBot="1">
      <c r="A73" s="1"/>
      <c r="B73" s="1"/>
      <c r="C73" s="1"/>
      <c r="D73" s="1"/>
      <c r="E73" s="1"/>
      <c r="F73" s="840"/>
      <c r="G73" s="533"/>
      <c r="H73" s="844"/>
      <c r="I73" s="845"/>
      <c r="J73" s="846"/>
      <c r="K73" s="683" t="str">
        <f>+IF(H73=0,"",CHOOSE(IF(H73&lt;1,1,IF(H73&gt;4.6,H73+0.3,H73)),"Bj","Bj","Bs","A","S"))</f>
        <v/>
      </c>
      <c r="L73" s="684"/>
      <c r="M73" s="685"/>
      <c r="N73" s="537"/>
      <c r="O73" s="553" t="str">
        <f t="shared" ref="O73" si="8">+IF(H73=3.4,"Recup",IF(H73=3.1,"Recup",IF(H73=4.95,"conc.video",IF(H73=2.6,"Recup",""))))</f>
        <v/>
      </c>
      <c r="P73" s="10"/>
      <c r="Q73" s="677"/>
      <c r="R73" s="678"/>
      <c r="S73" s="678"/>
      <c r="T73" s="678"/>
      <c r="U73" s="678"/>
      <c r="V73" s="678"/>
      <c r="W73" s="678"/>
      <c r="X73" s="678"/>
      <c r="Y73" s="678"/>
      <c r="Z73" s="678"/>
      <c r="AA73" s="678"/>
      <c r="AB73" s="678"/>
      <c r="AC73" s="678"/>
      <c r="AD73" s="678"/>
      <c r="AE73" s="678"/>
      <c r="AF73" s="678"/>
      <c r="AG73" s="678"/>
      <c r="AH73" s="679"/>
      <c r="AM73" s="1"/>
      <c r="AN73" s="1"/>
      <c r="AO73" s="1"/>
      <c r="AP73" s="1"/>
    </row>
    <row r="74" spans="1:44" ht="20.25" thickTop="1" thickBot="1">
      <c r="A74" s="1"/>
      <c r="B74" s="1"/>
      <c r="C74" s="1"/>
      <c r="D74" s="1"/>
      <c r="E74" s="1"/>
      <c r="F74" s="11"/>
      <c r="G74" s="821" t="s">
        <v>208</v>
      </c>
      <c r="H74" s="822"/>
      <c r="I74" s="823" t="e">
        <f>+G52*N52+G62*N62+G63*N63+G70*N70+G71*N71+G72*N72</f>
        <v>#N/A</v>
      </c>
      <c r="J74" s="682"/>
      <c r="K74" s="683" t="e">
        <f>+IF(I74=0,"",CHOOSE(IF(I74&lt;1,1,IF(I74&gt;4.6,I74+0.3,I74)),"Bj","Bj","Bs","A","S"))</f>
        <v>#N/A</v>
      </c>
      <c r="L74" s="684"/>
      <c r="M74" s="685"/>
      <c r="N74" s="537"/>
      <c r="O74" s="554"/>
      <c r="P74" s="824" t="s">
        <v>210</v>
      </c>
      <c r="Q74" s="825"/>
      <c r="R74" s="825"/>
      <c r="S74" s="825"/>
      <c r="T74" s="825"/>
      <c r="U74" s="825"/>
      <c r="V74" s="825"/>
      <c r="W74" s="825"/>
      <c r="X74" s="825"/>
      <c r="Y74" s="825"/>
      <c r="Z74" s="825"/>
      <c r="AA74" s="825"/>
      <c r="AB74" s="825"/>
      <c r="AC74" s="825"/>
      <c r="AD74" s="825"/>
      <c r="AE74" s="825"/>
      <c r="AF74" s="825"/>
      <c r="AG74" s="825"/>
      <c r="AH74" s="826"/>
      <c r="AM74" s="1"/>
      <c r="AN74" s="1"/>
      <c r="AO74" s="1"/>
      <c r="AP74" s="1"/>
    </row>
    <row r="75" spans="1:44" ht="17.25" thickTop="1" thickBot="1">
      <c r="A75" s="1"/>
      <c r="B75" s="1"/>
      <c r="C75" s="1"/>
      <c r="D75" s="1"/>
      <c r="E75" s="1"/>
      <c r="F75" s="12"/>
      <c r="H75" s="13"/>
      <c r="I75" s="813" t="e">
        <f>+IF(I74=0,"",IF(I74&lt;3,"REPRUEBA",IF(I74&lt;4,"DEBE MEJORAR","FELICITACIONES")))</f>
        <v>#N/A</v>
      </c>
      <c r="J75" s="814"/>
      <c r="K75" s="814"/>
      <c r="L75" s="815"/>
      <c r="M75" s="14"/>
      <c r="O75" s="554"/>
      <c r="P75" s="816" t="s">
        <v>211</v>
      </c>
      <c r="Q75" s="817"/>
      <c r="R75" s="817"/>
      <c r="S75" s="817"/>
      <c r="T75" s="40" t="e">
        <f>+LOOKUP($AI26,Hoja2!$A5:$A558,Hoja2!CL5:CL558)</f>
        <v>#N/A</v>
      </c>
      <c r="U75" s="818" t="s">
        <v>212</v>
      </c>
      <c r="V75" s="818"/>
      <c r="W75" s="819"/>
      <c r="Z75" s="863" t="e">
        <f>+(G52+G63)*(IF(G62=0,0.1%,0))</f>
        <v>#N/A</v>
      </c>
      <c r="AA75" s="863"/>
      <c r="AM75" s="1"/>
      <c r="AN75" s="1"/>
      <c r="AO75" s="1"/>
      <c r="AP75" s="1"/>
    </row>
    <row r="76" spans="1:44" ht="37.9" customHeight="1" thickTop="1" thickBot="1">
      <c r="A76" s="1"/>
      <c r="B76" s="1"/>
      <c r="C76" s="1"/>
      <c r="D76" s="1"/>
      <c r="E76" s="1"/>
      <c r="G76" s="811" t="s">
        <v>429</v>
      </c>
      <c r="H76" s="812"/>
      <c r="I76" s="39">
        <f>+COUNTIF(H52:J72,"&gt;0")</f>
        <v>0</v>
      </c>
      <c r="O76" s="555"/>
      <c r="P76" s="543"/>
      <c r="Q76" s="543"/>
      <c r="R76" s="542"/>
      <c r="S76" s="542"/>
      <c r="AM76" s="1"/>
      <c r="AN76" s="1"/>
      <c r="AO76" s="1"/>
      <c r="AP76" s="1"/>
    </row>
    <row r="77" spans="1:44" ht="16.149999999999999" customHeight="1" thickBot="1">
      <c r="A77" s="1"/>
      <c r="B77" s="1"/>
      <c r="C77" s="1"/>
      <c r="D77" s="1"/>
      <c r="E77" s="1"/>
      <c r="O77" s="555"/>
      <c r="P77" s="543"/>
      <c r="Q77" s="543"/>
      <c r="R77" s="542"/>
      <c r="S77" s="542"/>
      <c r="AM77" s="1"/>
      <c r="AN77" s="1"/>
      <c r="AO77" s="1"/>
      <c r="AP77" s="1"/>
    </row>
    <row r="78" spans="1:44" ht="27.75" thickTop="1" thickBot="1">
      <c r="A78" s="1"/>
      <c r="B78" s="1"/>
      <c r="C78" s="1"/>
      <c r="D78" s="1"/>
      <c r="E78" s="1"/>
      <c r="F78" s="3"/>
      <c r="G78" s="3"/>
      <c r="H78" s="702" t="e">
        <f>+IF(LOOKUP($AI26,Hoja2!$A5:$A539,Hoja2!CD5:CD558)&gt;0,"GEOMETRIA","")</f>
        <v>#N/A</v>
      </c>
      <c r="I78" s="703"/>
      <c r="J78" s="703"/>
      <c r="K78" s="703"/>
      <c r="L78" s="703"/>
      <c r="M78" s="703"/>
      <c r="N78" s="692" t="s">
        <v>415</v>
      </c>
      <c r="O78" s="554"/>
      <c r="P78" s="3"/>
      <c r="Q78" s="3"/>
      <c r="R78" s="3"/>
      <c r="S78" s="3"/>
      <c r="T78" s="715" t="e">
        <f>+H78</f>
        <v>#N/A</v>
      </c>
      <c r="U78" s="716"/>
      <c r="V78" s="716"/>
      <c r="W78" s="716"/>
      <c r="X78" s="716"/>
      <c r="Y78" s="716"/>
      <c r="Z78" s="717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20.25" thickTop="1" thickBot="1">
      <c r="A79" s="1"/>
      <c r="B79" s="1"/>
      <c r="C79" s="1"/>
      <c r="D79" s="1"/>
      <c r="E79" s="1"/>
      <c r="F79" s="3"/>
      <c r="G79" s="3"/>
      <c r="H79" s="707" t="s">
        <v>205</v>
      </c>
      <c r="I79" s="708"/>
      <c r="J79" s="709"/>
      <c r="K79" s="710" t="s">
        <v>206</v>
      </c>
      <c r="L79" s="710"/>
      <c r="M79" s="711"/>
      <c r="N79" s="693"/>
      <c r="O79" s="554"/>
      <c r="P79" s="24" t="s">
        <v>182</v>
      </c>
      <c r="Q79" s="861" t="s">
        <v>207</v>
      </c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62"/>
      <c r="AF79" s="862"/>
      <c r="AG79" s="862"/>
      <c r="AH79" s="862"/>
      <c r="AM79" s="1"/>
      <c r="AN79" s="1"/>
      <c r="AO79" s="1"/>
      <c r="AP79" s="1"/>
    </row>
    <row r="80" spans="1:44" ht="19.149999999999999" customHeight="1" thickTop="1" thickBot="1">
      <c r="A80" s="1"/>
      <c r="B80" s="1"/>
      <c r="C80" s="1"/>
      <c r="D80" s="1"/>
      <c r="E80" s="1"/>
      <c r="F80" s="840" t="s">
        <v>203</v>
      </c>
      <c r="G80" s="686" t="e">
        <f>+(CHOOSE(LOOKUP(M15*100+M17,AQ52:AQ66,AR52:AR66),Hoja2!AB3,Hoja2!AB59,Hoja2!AB115,Hoja2!AB171,Hoja2!AB227,Hoja2!AB283,Hoja2!AB339,Hoja2!AB395,Hoja2!AB451,Hoja2!AB507))++IF(N99=0,5%,0)</f>
        <v>#N/A</v>
      </c>
      <c r="H80" s="859" t="e">
        <f>++LOOKUP(AI26,Hoja2!A5:A558,Hoja2!AB5:AB558)</f>
        <v>#N/A</v>
      </c>
      <c r="I80" s="859"/>
      <c r="J80" s="860"/>
      <c r="K80" s="712" t="e">
        <f t="shared" ref="K80:K101" si="9">+IF(H80=0,"",CHOOSE(IF(H80&lt;1,1,IF(H80&gt;4.6,H80+0.3,H80)),"Bj","Bj","Bs","A","S"))</f>
        <v>#N/A</v>
      </c>
      <c r="L80" s="713"/>
      <c r="M80" s="714"/>
      <c r="N80" s="694" t="e">
        <f>+SUM(H80:J90)/IF((COUNTIF(H80:J90,"&gt;0"))=0,1,COUNTIF(H80:J90,"&gt;0"))</f>
        <v>#N/A</v>
      </c>
      <c r="O80" s="553" t="e">
        <f t="shared" ref="O80:O97" si="10">+IF(H80=3.4,"Recup",IF(H80=3.1,"Recup",IF(H80=4.95,"Muestra P",IF(H80=2.6,"Recup",""))))</f>
        <v>#N/A</v>
      </c>
      <c r="P80" s="10">
        <v>1</v>
      </c>
      <c r="Q80" s="677" t="e">
        <f>+(CHOOSE(LOOKUP(M15*100+M17,AQ52:AQ66,AR52:AR66),Hoja2!AB55,Hoja2!AB111,Hoja2!AB167,Hoja2!AB223,Hoja2!AB279,Hoja2!AB335,Hoja2!AB391,Hoja2!AB447,Hoja2!AB503,Hoja2!AB559))</f>
        <v>#N/A</v>
      </c>
      <c r="R80" s="678"/>
      <c r="S80" s="678"/>
      <c r="T80" s="678"/>
      <c r="U80" s="678"/>
      <c r="V80" s="678"/>
      <c r="W80" s="678"/>
      <c r="X80" s="678"/>
      <c r="Y80" s="678"/>
      <c r="Z80" s="678"/>
      <c r="AA80" s="678"/>
      <c r="AB80" s="678"/>
      <c r="AC80" s="678"/>
      <c r="AD80" s="678"/>
      <c r="AE80" s="678"/>
      <c r="AF80" s="678"/>
      <c r="AG80" s="678"/>
      <c r="AH80" s="679"/>
      <c r="AM80" s="1"/>
      <c r="AN80" s="1"/>
      <c r="AO80" s="1"/>
      <c r="AP80" s="1"/>
    </row>
    <row r="81" spans="1:42" ht="20.25" thickTop="1" thickBot="1">
      <c r="A81" s="1"/>
      <c r="B81" s="1"/>
      <c r="C81" s="1"/>
      <c r="D81" s="1"/>
      <c r="E81" s="1"/>
      <c r="F81" s="840"/>
      <c r="G81" s="687"/>
      <c r="H81" s="854" t="e">
        <f>++LOOKUP(AI26,Hoja2!A5:A558,Hoja2!AC5:AC558)</f>
        <v>#N/A</v>
      </c>
      <c r="I81" s="854"/>
      <c r="J81" s="855"/>
      <c r="K81" s="712" t="e">
        <f t="shared" si="9"/>
        <v>#N/A</v>
      </c>
      <c r="L81" s="713"/>
      <c r="M81" s="714"/>
      <c r="N81" s="695"/>
      <c r="O81" s="553" t="e">
        <f t="shared" si="10"/>
        <v>#N/A</v>
      </c>
      <c r="P81" s="10">
        <f>+P80+1</f>
        <v>2</v>
      </c>
      <c r="Q81" s="677" t="e">
        <f>+(CHOOSE(LOOKUP(M15*100+M17,AQ52:AQ66,AR52:AR66),Hoja2!AC55,Hoja2!AC111,Hoja2!AC167,Hoja2!AC223,Hoja2!AC279,Hoja2!AC335,Hoja2!AC391,Hoja2!AC447,Hoja2!AC503,Hoja2!AC559))</f>
        <v>#N/A</v>
      </c>
      <c r="R81" s="678"/>
      <c r="S81" s="678"/>
      <c r="T81" s="678"/>
      <c r="U81" s="678"/>
      <c r="V81" s="678"/>
      <c r="W81" s="678"/>
      <c r="X81" s="678"/>
      <c r="Y81" s="678"/>
      <c r="Z81" s="678"/>
      <c r="AA81" s="678"/>
      <c r="AB81" s="678"/>
      <c r="AC81" s="678"/>
      <c r="AD81" s="678"/>
      <c r="AE81" s="678"/>
      <c r="AF81" s="678"/>
      <c r="AG81" s="678"/>
      <c r="AH81" s="679"/>
      <c r="AM81" s="1"/>
      <c r="AN81" s="1"/>
      <c r="AO81" s="1"/>
      <c r="AP81" s="1"/>
    </row>
    <row r="82" spans="1:42" ht="20.25" thickTop="1" thickBot="1">
      <c r="A82" s="1"/>
      <c r="B82" s="1"/>
      <c r="C82" s="1"/>
      <c r="D82" s="1"/>
      <c r="E82" s="1"/>
      <c r="F82" s="840"/>
      <c r="G82" s="687"/>
      <c r="H82" s="854" t="e">
        <f>++LOOKUP(AI26,Hoja2!A5:A558,Hoja2!AD5:AD558)</f>
        <v>#N/A</v>
      </c>
      <c r="I82" s="854"/>
      <c r="J82" s="855"/>
      <c r="K82" s="712" t="e">
        <f t="shared" si="9"/>
        <v>#N/A</v>
      </c>
      <c r="L82" s="713"/>
      <c r="M82" s="714"/>
      <c r="N82" s="695"/>
      <c r="O82" s="553" t="e">
        <f t="shared" si="10"/>
        <v>#N/A</v>
      </c>
      <c r="P82" s="10">
        <f t="shared" ref="P82:P87" si="11">+P81+1</f>
        <v>3</v>
      </c>
      <c r="Q82" s="677" t="e">
        <f>+(CHOOSE(LOOKUP(M15*100+M17,AQ52:AQ66,AR52:AR66),Hoja2!AD55,Hoja2!AD111,Hoja2!AD167,Hoja2!AD223,Hoja2!AD279,Hoja2!AD335,Hoja2!AD391,Hoja2!AD447,Hoja2!AD503,Hoja2!AD559))</f>
        <v>#N/A</v>
      </c>
      <c r="R82" s="678"/>
      <c r="S82" s="678"/>
      <c r="T82" s="678"/>
      <c r="U82" s="678"/>
      <c r="V82" s="678"/>
      <c r="W82" s="678"/>
      <c r="X82" s="678"/>
      <c r="Y82" s="678"/>
      <c r="Z82" s="678"/>
      <c r="AA82" s="678"/>
      <c r="AB82" s="678"/>
      <c r="AC82" s="678"/>
      <c r="AD82" s="678"/>
      <c r="AE82" s="678"/>
      <c r="AF82" s="678"/>
      <c r="AG82" s="678"/>
      <c r="AH82" s="679"/>
      <c r="AM82" s="1"/>
      <c r="AN82" s="1"/>
      <c r="AO82" s="1"/>
      <c r="AP82" s="1"/>
    </row>
    <row r="83" spans="1:42" ht="20.25" thickTop="1" thickBot="1">
      <c r="A83" s="1"/>
      <c r="B83" s="1"/>
      <c r="C83" s="1"/>
      <c r="D83" s="1"/>
      <c r="E83" s="1"/>
      <c r="F83" s="840"/>
      <c r="G83" s="687"/>
      <c r="H83" s="854" t="e">
        <f>++LOOKUP(AI26,Hoja2!A5:A558,Hoja2!AE5:AE558)</f>
        <v>#N/A</v>
      </c>
      <c r="I83" s="854"/>
      <c r="J83" s="855"/>
      <c r="K83" s="712" t="e">
        <f t="shared" si="9"/>
        <v>#N/A</v>
      </c>
      <c r="L83" s="713"/>
      <c r="M83" s="714"/>
      <c r="N83" s="695"/>
      <c r="O83" s="553" t="e">
        <f t="shared" si="10"/>
        <v>#N/A</v>
      </c>
      <c r="P83" s="10">
        <f t="shared" si="11"/>
        <v>4</v>
      </c>
      <c r="Q83" s="677" t="e">
        <f>+(CHOOSE(LOOKUP(M15*100+M17,AQ52:AQ66,AR52:AR66),Hoja2!AE55,Hoja2!AE111,Hoja2!AE167,Hoja2!AE223,Hoja2!AE279,Hoja2!AE335,Hoja2!AE391,Hoja2!AE447,Hoja2!AE503,Hoja2!AE559))</f>
        <v>#N/A</v>
      </c>
      <c r="R83" s="678"/>
      <c r="S83" s="678"/>
      <c r="T83" s="678"/>
      <c r="U83" s="678"/>
      <c r="V83" s="678"/>
      <c r="W83" s="678"/>
      <c r="X83" s="678"/>
      <c r="Y83" s="678"/>
      <c r="Z83" s="678"/>
      <c r="AA83" s="678"/>
      <c r="AB83" s="678"/>
      <c r="AC83" s="678"/>
      <c r="AD83" s="678"/>
      <c r="AE83" s="678"/>
      <c r="AF83" s="678"/>
      <c r="AG83" s="678"/>
      <c r="AH83" s="679"/>
      <c r="AM83" s="1"/>
      <c r="AN83" s="1"/>
      <c r="AO83" s="1"/>
      <c r="AP83" s="1"/>
    </row>
    <row r="84" spans="1:42" ht="20.25" thickTop="1" thickBot="1">
      <c r="A84" s="1"/>
      <c r="B84" s="1"/>
      <c r="C84" s="1"/>
      <c r="D84" s="1"/>
      <c r="E84" s="1"/>
      <c r="F84" s="840"/>
      <c r="G84" s="687"/>
      <c r="H84" s="854" t="e">
        <f>++LOOKUP(AI26,Hoja2!A5:A558,Hoja2!AF5:AF558)</f>
        <v>#N/A</v>
      </c>
      <c r="I84" s="854"/>
      <c r="J84" s="855"/>
      <c r="K84" s="712" t="e">
        <f t="shared" si="9"/>
        <v>#N/A</v>
      </c>
      <c r="L84" s="713"/>
      <c r="M84" s="714"/>
      <c r="N84" s="695"/>
      <c r="O84" s="553" t="e">
        <f t="shared" si="10"/>
        <v>#N/A</v>
      </c>
      <c r="P84" s="10">
        <f t="shared" si="11"/>
        <v>5</v>
      </c>
      <c r="Q84" s="677" t="e">
        <f>+(CHOOSE(LOOKUP(M15*100+M17,AQ52:AQ66,AR52:AR66),Hoja2!AF55,Hoja2!AF111,Hoja2!AF167,Hoja2!AF223,Hoja2!AF279,Hoja2!AF335,Hoja2!AF391,Hoja2!AF447,Hoja2!AF503,Hoja2!AF559))</f>
        <v>#N/A</v>
      </c>
      <c r="R84" s="678"/>
      <c r="S84" s="678"/>
      <c r="T84" s="678"/>
      <c r="U84" s="678"/>
      <c r="V84" s="678"/>
      <c r="W84" s="678"/>
      <c r="X84" s="678"/>
      <c r="Y84" s="678"/>
      <c r="Z84" s="678"/>
      <c r="AA84" s="678"/>
      <c r="AB84" s="678"/>
      <c r="AC84" s="678"/>
      <c r="AD84" s="678"/>
      <c r="AE84" s="678"/>
      <c r="AF84" s="678"/>
      <c r="AG84" s="678"/>
      <c r="AH84" s="679"/>
      <c r="AM84" s="1"/>
      <c r="AN84" s="1"/>
      <c r="AO84" s="1"/>
      <c r="AP84" s="1"/>
    </row>
    <row r="85" spans="1:42" ht="20.25" thickTop="1" thickBot="1">
      <c r="A85" s="1"/>
      <c r="B85" s="1"/>
      <c r="C85" s="1"/>
      <c r="D85" s="1"/>
      <c r="E85" s="1"/>
      <c r="F85" s="840"/>
      <c r="G85" s="687"/>
      <c r="H85" s="854" t="e">
        <f>++LOOKUP(AI26,Hoja2!A5:A558,Hoja2!AG5:AG558)</f>
        <v>#N/A</v>
      </c>
      <c r="I85" s="854"/>
      <c r="J85" s="855"/>
      <c r="K85" s="712" t="e">
        <f t="shared" si="9"/>
        <v>#N/A</v>
      </c>
      <c r="L85" s="713"/>
      <c r="M85" s="714"/>
      <c r="N85" s="695"/>
      <c r="O85" s="553" t="e">
        <f t="shared" si="10"/>
        <v>#N/A</v>
      </c>
      <c r="P85" s="10">
        <f t="shared" si="11"/>
        <v>6</v>
      </c>
      <c r="Q85" s="677" t="e">
        <f>+(CHOOSE(LOOKUP(M15*100+M17,AQ52:AQ66,AR52:AR66),Hoja2!AG55,Hoja2!AG111,Hoja2!AG167,Hoja2!AG223,Hoja2!AG279,Hoja2!AG335,Hoja2!AG391,Hoja2!AG447,Hoja2!AG503,Hoja2!AG559))</f>
        <v>#N/A</v>
      </c>
      <c r="R85" s="678"/>
      <c r="S85" s="678"/>
      <c r="T85" s="678"/>
      <c r="U85" s="678"/>
      <c r="V85" s="678"/>
      <c r="W85" s="678"/>
      <c r="X85" s="678"/>
      <c r="Y85" s="678"/>
      <c r="Z85" s="678"/>
      <c r="AA85" s="678"/>
      <c r="AB85" s="678"/>
      <c r="AC85" s="678"/>
      <c r="AD85" s="678"/>
      <c r="AE85" s="678"/>
      <c r="AF85" s="678"/>
      <c r="AG85" s="678"/>
      <c r="AH85" s="679"/>
      <c r="AM85" s="1"/>
      <c r="AN85" s="1"/>
      <c r="AO85" s="1"/>
      <c r="AP85" s="1"/>
    </row>
    <row r="86" spans="1:42" ht="20.25" thickTop="1" thickBot="1">
      <c r="A86" s="1"/>
      <c r="B86" s="1"/>
      <c r="C86" s="958" t="s">
        <v>425</v>
      </c>
      <c r="D86" s="1"/>
      <c r="E86" s="1"/>
      <c r="F86" s="840"/>
      <c r="G86" s="687"/>
      <c r="H86" s="854" t="e">
        <f>++LOOKUP(AI26,Hoja2!A5:A558,Hoja2!AH5:AH558)</f>
        <v>#N/A</v>
      </c>
      <c r="I86" s="854"/>
      <c r="J86" s="855"/>
      <c r="K86" s="712" t="e">
        <f t="shared" si="9"/>
        <v>#N/A</v>
      </c>
      <c r="L86" s="713"/>
      <c r="M86" s="714"/>
      <c r="N86" s="695"/>
      <c r="O86" s="553" t="e">
        <f t="shared" si="10"/>
        <v>#N/A</v>
      </c>
      <c r="P86" s="10">
        <f t="shared" si="11"/>
        <v>7</v>
      </c>
      <c r="Q86" s="677" t="e">
        <f>+(CHOOSE(LOOKUP(M15*100+M17,AQ52:AQ66,AR52:AR66),Hoja2!AH55,Hoja2!AH111,Hoja2!AH167,Hoja2!AH223,Hoja2!AH279,Hoja2!AH335,Hoja2!AH391,Hoja2!AH447,Hoja2!AH503,Hoja2!AH559))</f>
        <v>#N/A</v>
      </c>
      <c r="R86" s="678"/>
      <c r="S86" s="678"/>
      <c r="T86" s="678"/>
      <c r="U86" s="678"/>
      <c r="V86" s="678"/>
      <c r="W86" s="678"/>
      <c r="X86" s="678"/>
      <c r="Y86" s="678"/>
      <c r="Z86" s="678"/>
      <c r="AA86" s="678"/>
      <c r="AB86" s="678"/>
      <c r="AC86" s="678"/>
      <c r="AD86" s="678"/>
      <c r="AE86" s="678"/>
      <c r="AF86" s="678"/>
      <c r="AG86" s="678"/>
      <c r="AH86" s="679"/>
      <c r="AM86" s="1"/>
      <c r="AN86" s="1"/>
      <c r="AO86" s="1"/>
      <c r="AP86" s="1"/>
    </row>
    <row r="87" spans="1:42" ht="20.25" thickTop="1" thickBot="1">
      <c r="A87" s="1"/>
      <c r="B87" s="1"/>
      <c r="C87" s="958"/>
      <c r="D87" s="1"/>
      <c r="E87" s="1"/>
      <c r="F87" s="840"/>
      <c r="G87" s="687"/>
      <c r="H87" s="854" t="e">
        <f>++LOOKUP(AI26,Hoja2!A5:A558,Hoja2!AI5:AI558)</f>
        <v>#N/A</v>
      </c>
      <c r="I87" s="854"/>
      <c r="J87" s="855"/>
      <c r="K87" s="712" t="e">
        <f t="shared" si="9"/>
        <v>#N/A</v>
      </c>
      <c r="L87" s="713"/>
      <c r="M87" s="714"/>
      <c r="N87" s="695"/>
      <c r="O87" s="553" t="e">
        <f t="shared" si="10"/>
        <v>#N/A</v>
      </c>
      <c r="P87" s="10">
        <f t="shared" si="11"/>
        <v>8</v>
      </c>
      <c r="Q87" s="677" t="e">
        <f>+(CHOOSE(LOOKUP(M15*100+M17,AQ52:AQ66,AR52:AR66),Hoja2!AI55,Hoja2!AI111,Hoja2!AI167,Hoja2!AI223,Hoja2!AI279,Hoja2!AI335,Hoja2!AI391,Hoja2!AI447,Hoja2!AI503,Hoja2!AI559))</f>
        <v>#N/A</v>
      </c>
      <c r="R87" s="678"/>
      <c r="S87" s="678"/>
      <c r="T87" s="678"/>
      <c r="U87" s="678"/>
      <c r="V87" s="678"/>
      <c r="W87" s="678"/>
      <c r="X87" s="678"/>
      <c r="Y87" s="678"/>
      <c r="Z87" s="678"/>
      <c r="AA87" s="678"/>
      <c r="AB87" s="678"/>
      <c r="AC87" s="678"/>
      <c r="AD87" s="678"/>
      <c r="AE87" s="678"/>
      <c r="AF87" s="678"/>
      <c r="AG87" s="678"/>
      <c r="AH87" s="679"/>
      <c r="AM87" s="1"/>
      <c r="AN87" s="1"/>
      <c r="AO87" s="1"/>
      <c r="AP87" s="1"/>
    </row>
    <row r="88" spans="1:42" ht="20.25" thickTop="1" thickBot="1">
      <c r="A88" s="1"/>
      <c r="B88" s="1"/>
      <c r="C88" s="958"/>
      <c r="D88" s="1"/>
      <c r="E88" s="1"/>
      <c r="F88" s="840"/>
      <c r="G88" s="687"/>
      <c r="H88" s="854" t="e">
        <f>++LOOKUP(AI26,Hoja2!A5:A558,Hoja2!AJ5:AJ558)</f>
        <v>#N/A</v>
      </c>
      <c r="I88" s="854"/>
      <c r="J88" s="855"/>
      <c r="K88" s="712" t="e">
        <f t="shared" si="9"/>
        <v>#N/A</v>
      </c>
      <c r="L88" s="713"/>
      <c r="M88" s="714"/>
      <c r="N88" s="695"/>
      <c r="O88" s="553" t="e">
        <f t="shared" si="10"/>
        <v>#N/A</v>
      </c>
      <c r="P88" s="10">
        <f t="shared" ref="P88:P100" si="12">+P87+1</f>
        <v>9</v>
      </c>
      <c r="Q88" s="677" t="e">
        <f>+(CHOOSE(LOOKUP(M15*100+M17,AQ52:AQ66,AR52:AR66),Hoja2!AJ55,Hoja2!AJ111,Hoja2!AJ167,Hoja2!AJ223,Hoja2!AJ279,Hoja2!AJ335,Hoja2!AJ391,Hoja2!AJ447,Hoja2!AJ503,Hoja2!AJ559))</f>
        <v>#N/A</v>
      </c>
      <c r="R88" s="678"/>
      <c r="S88" s="678"/>
      <c r="T88" s="678"/>
      <c r="U88" s="678"/>
      <c r="V88" s="678"/>
      <c r="W88" s="678"/>
      <c r="X88" s="678"/>
      <c r="Y88" s="678"/>
      <c r="Z88" s="678"/>
      <c r="AA88" s="678"/>
      <c r="AB88" s="678"/>
      <c r="AC88" s="678"/>
      <c r="AD88" s="678"/>
      <c r="AE88" s="678"/>
      <c r="AF88" s="678"/>
      <c r="AG88" s="678"/>
      <c r="AH88" s="679"/>
      <c r="AM88" s="1"/>
      <c r="AN88" s="1"/>
      <c r="AO88" s="1"/>
      <c r="AP88" s="1"/>
    </row>
    <row r="89" spans="1:42" ht="20.25" thickTop="1" thickBot="1">
      <c r="A89" s="1"/>
      <c r="B89" s="1"/>
      <c r="C89" s="958"/>
      <c r="D89" s="1"/>
      <c r="E89" s="1"/>
      <c r="F89" s="840"/>
      <c r="G89" s="687"/>
      <c r="H89" s="854" t="e">
        <f>++LOOKUP(AI26,Hoja2!A5:A558,Hoja2!AK5:AK558)</f>
        <v>#N/A</v>
      </c>
      <c r="I89" s="854"/>
      <c r="J89" s="855"/>
      <c r="K89" s="712" t="e">
        <f t="shared" si="9"/>
        <v>#N/A</v>
      </c>
      <c r="L89" s="713"/>
      <c r="M89" s="714"/>
      <c r="N89" s="695"/>
      <c r="O89" s="553" t="e">
        <f t="shared" si="10"/>
        <v>#N/A</v>
      </c>
      <c r="P89" s="10">
        <f t="shared" si="12"/>
        <v>10</v>
      </c>
      <c r="Q89" s="677" t="e">
        <f>+(CHOOSE(LOOKUP(M15*100+M17,AQ52:AQ66,AR52:AR66),Hoja2!AK55,Hoja2!AK111,Hoja2!AK167,Hoja2!AK223,Hoja2!AK279,Hoja2!AK335,Hoja2!AK391,Hoja2!AK447,Hoja2!AK503,Hoja2!AK559))</f>
        <v>#N/A</v>
      </c>
      <c r="R89" s="678"/>
      <c r="S89" s="678"/>
      <c r="T89" s="678"/>
      <c r="U89" s="678"/>
      <c r="V89" s="678"/>
      <c r="W89" s="678"/>
      <c r="X89" s="678"/>
      <c r="Y89" s="678"/>
      <c r="Z89" s="678"/>
      <c r="AA89" s="678"/>
      <c r="AB89" s="678"/>
      <c r="AC89" s="678"/>
      <c r="AD89" s="678"/>
      <c r="AE89" s="678"/>
      <c r="AF89" s="678"/>
      <c r="AG89" s="678"/>
      <c r="AH89" s="679"/>
      <c r="AM89" s="1"/>
      <c r="AN89" s="1"/>
      <c r="AO89" s="1"/>
      <c r="AP89" s="1"/>
    </row>
    <row r="90" spans="1:42" ht="20.25" thickTop="1" thickBot="1">
      <c r="A90" s="1"/>
      <c r="B90" s="1"/>
      <c r="C90" s="1"/>
      <c r="D90" s="1"/>
      <c r="E90" s="1"/>
      <c r="F90" s="850"/>
      <c r="G90" s="688"/>
      <c r="H90" s="854" t="e">
        <f>++LOOKUP(AI26,Hoja2!A5:A558,Hoja2!AL5:AL558)</f>
        <v>#N/A</v>
      </c>
      <c r="I90" s="854"/>
      <c r="J90" s="855"/>
      <c r="K90" s="712" t="e">
        <f t="shared" si="9"/>
        <v>#N/A</v>
      </c>
      <c r="L90" s="713"/>
      <c r="M90" s="714"/>
      <c r="N90" s="696"/>
      <c r="O90" s="553" t="e">
        <f t="shared" si="10"/>
        <v>#N/A</v>
      </c>
      <c r="P90" s="10">
        <f t="shared" si="12"/>
        <v>11</v>
      </c>
      <c r="Q90" s="677" t="e">
        <f>+(CHOOSE(LOOKUP(M15*100+M17,AQ52:AQ66,AR52:AR66),Hoja2!AL55,Hoja2!AL111,Hoja2!AL167,Hoja2!AL223,Hoja2!AL279,Hoja2!AL335,Hoja2!AL391,Hoja2!AL447,Hoja2!AL503,Hoja2!AL559))</f>
        <v>#N/A</v>
      </c>
      <c r="R90" s="678"/>
      <c r="S90" s="678"/>
      <c r="T90" s="678"/>
      <c r="U90" s="678"/>
      <c r="V90" s="678"/>
      <c r="W90" s="678"/>
      <c r="X90" s="678"/>
      <c r="Y90" s="678"/>
      <c r="Z90" s="678"/>
      <c r="AA90" s="678"/>
      <c r="AB90" s="678"/>
      <c r="AC90" s="678"/>
      <c r="AD90" s="678"/>
      <c r="AE90" s="678"/>
      <c r="AF90" s="678"/>
      <c r="AG90" s="678"/>
      <c r="AH90" s="679"/>
      <c r="AM90" s="1"/>
      <c r="AN90" s="1"/>
      <c r="AO90" s="1"/>
      <c r="AP90" s="1"/>
    </row>
    <row r="91" spans="1:42" ht="20.25" thickTop="1" thickBot="1">
      <c r="A91" s="1"/>
      <c r="B91" s="1"/>
      <c r="C91" s="1"/>
      <c r="D91" s="1"/>
      <c r="E91" s="1"/>
      <c r="F91" s="839" t="s">
        <v>204</v>
      </c>
      <c r="G91" s="689" t="e">
        <f>+G80</f>
        <v>#N/A</v>
      </c>
      <c r="H91" s="854" t="e">
        <f>++LOOKUP(AI26,Hoja2!A5:A558,Hoja2!AM5:AM558)</f>
        <v>#N/A</v>
      </c>
      <c r="I91" s="854"/>
      <c r="J91" s="855"/>
      <c r="K91" s="712" t="e">
        <f t="shared" si="9"/>
        <v>#N/A</v>
      </c>
      <c r="L91" s="713"/>
      <c r="M91" s="714"/>
      <c r="N91" s="694" t="e">
        <f>+SUM(H91:J97)/IF(COUNTIF(H91:J97,"&gt;0")=0,1,COUNTIF(H91:J97,"&gt;0"))</f>
        <v>#N/A</v>
      </c>
      <c r="O91" s="553" t="e">
        <f t="shared" si="10"/>
        <v>#N/A</v>
      </c>
      <c r="P91" s="10">
        <f t="shared" si="12"/>
        <v>12</v>
      </c>
      <c r="Q91" s="677" t="e">
        <f>+(CHOOSE(LOOKUP(M15*100+M17,AQ52:AQ66,AR52:AR66),Hoja2!AM55,Hoja2!AM111,Hoja2!AM167,Hoja2!AM223,Hoja2!AM279,Hoja2!AM335,Hoja2!AM391,Hoja2!AM447,Hoja2!AM503,Hoja2!AM559))</f>
        <v>#N/A</v>
      </c>
      <c r="R91" s="678"/>
      <c r="S91" s="678"/>
      <c r="T91" s="678"/>
      <c r="U91" s="678"/>
      <c r="V91" s="678"/>
      <c r="W91" s="678"/>
      <c r="X91" s="678"/>
      <c r="Y91" s="678"/>
      <c r="Z91" s="678"/>
      <c r="AA91" s="678"/>
      <c r="AB91" s="678"/>
      <c r="AC91" s="678"/>
      <c r="AD91" s="678"/>
      <c r="AE91" s="678"/>
      <c r="AF91" s="678"/>
      <c r="AG91" s="678"/>
      <c r="AH91" s="679"/>
      <c r="AM91" s="1"/>
      <c r="AN91" s="1"/>
      <c r="AO91" s="1"/>
      <c r="AP91" s="1"/>
    </row>
    <row r="92" spans="1:42" ht="20.25" thickTop="1" thickBot="1">
      <c r="A92" s="1"/>
      <c r="B92" s="1"/>
      <c r="C92" s="1"/>
      <c r="D92" s="1"/>
      <c r="E92" s="1"/>
      <c r="F92" s="840"/>
      <c r="G92" s="690"/>
      <c r="H92" s="854" t="e">
        <f>++LOOKUP(AI26,Hoja2!A5:A558,Hoja2!AN5:AN558)</f>
        <v>#N/A</v>
      </c>
      <c r="I92" s="854"/>
      <c r="J92" s="855"/>
      <c r="K92" s="712" t="e">
        <f t="shared" si="9"/>
        <v>#N/A</v>
      </c>
      <c r="L92" s="713"/>
      <c r="M92" s="714"/>
      <c r="N92" s="697"/>
      <c r="O92" s="553" t="e">
        <f t="shared" si="10"/>
        <v>#N/A</v>
      </c>
      <c r="P92" s="10">
        <f t="shared" si="12"/>
        <v>13</v>
      </c>
      <c r="Q92" s="677" t="e">
        <f>+(CHOOSE(LOOKUP(M15*100+M17,AQ52:AQ66,AR52:AR66),Hoja2!AN55,Hoja2!AN111,Hoja2!AN167,Hoja2!AN223,Hoja2!AN279,Hoja2!AN335,Hoja2!AN391,Hoja2!AN447,Hoja2!AN503,Hoja2!AN559))</f>
        <v>#N/A</v>
      </c>
      <c r="R92" s="678"/>
      <c r="S92" s="678"/>
      <c r="T92" s="678"/>
      <c r="U92" s="678"/>
      <c r="V92" s="678"/>
      <c r="W92" s="678"/>
      <c r="X92" s="678"/>
      <c r="Y92" s="678"/>
      <c r="Z92" s="678"/>
      <c r="AA92" s="678"/>
      <c r="AB92" s="678"/>
      <c r="AC92" s="678"/>
      <c r="AD92" s="678"/>
      <c r="AE92" s="678"/>
      <c r="AF92" s="678"/>
      <c r="AG92" s="678"/>
      <c r="AH92" s="679"/>
      <c r="AM92" s="1"/>
      <c r="AN92" s="1"/>
      <c r="AO92" s="1"/>
      <c r="AP92" s="1"/>
    </row>
    <row r="93" spans="1:42" ht="20.25" thickTop="1" thickBot="1">
      <c r="A93" s="1"/>
      <c r="B93" s="1"/>
      <c r="C93" s="1"/>
      <c r="D93" s="1"/>
      <c r="E93" s="1"/>
      <c r="F93" s="840"/>
      <c r="G93" s="690"/>
      <c r="H93" s="854" t="e">
        <f>++LOOKUP(AI26,Hoja2!A5:A558,Hoja2!AO5:AO558)</f>
        <v>#N/A</v>
      </c>
      <c r="I93" s="854"/>
      <c r="J93" s="855"/>
      <c r="K93" s="712" t="e">
        <f t="shared" si="9"/>
        <v>#N/A</v>
      </c>
      <c r="L93" s="713"/>
      <c r="M93" s="714"/>
      <c r="N93" s="697"/>
      <c r="O93" s="553" t="e">
        <f t="shared" si="10"/>
        <v>#N/A</v>
      </c>
      <c r="P93" s="10">
        <f t="shared" si="12"/>
        <v>14</v>
      </c>
      <c r="Q93" s="677" t="e">
        <f>+(CHOOSE(LOOKUP(M15*100+M17,AQ52:AQ66,AR52:AR66),Hoja2!AO55,Hoja2!AO111,Hoja2!AO167,Hoja2!AO223,Hoja2!AO279,Hoja2!AO335,Hoja2!AO391,Hoja2!AO447,Hoja2!AO503,Hoja2!AO559))</f>
        <v>#N/A</v>
      </c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9"/>
      <c r="AM93" s="1"/>
      <c r="AN93" s="1"/>
      <c r="AO93" s="1"/>
      <c r="AP93" s="1"/>
    </row>
    <row r="94" spans="1:42" ht="20.25" thickTop="1" thickBot="1">
      <c r="A94" s="1"/>
      <c r="B94" s="1"/>
      <c r="C94" s="1"/>
      <c r="D94" s="1"/>
      <c r="E94" s="1"/>
      <c r="F94" s="840"/>
      <c r="G94" s="690"/>
      <c r="H94" s="854" t="e">
        <f>++LOOKUP(AI26,Hoja2!A5:A558,Hoja2!AP5:AP558)</f>
        <v>#N/A</v>
      </c>
      <c r="I94" s="854"/>
      <c r="J94" s="855"/>
      <c r="K94" s="712" t="e">
        <f t="shared" si="9"/>
        <v>#N/A</v>
      </c>
      <c r="L94" s="713"/>
      <c r="M94" s="714"/>
      <c r="N94" s="697"/>
      <c r="O94" s="553" t="e">
        <f t="shared" si="10"/>
        <v>#N/A</v>
      </c>
      <c r="P94" s="10">
        <f t="shared" si="12"/>
        <v>15</v>
      </c>
      <c r="Q94" s="677" t="e">
        <f>+(CHOOSE(LOOKUP(M15*100+M17,AQ52:AQ66,AR52:AR66),Hoja2!AP55,Hoja2!AP111,Hoja2!AP167,Hoja2!AP223,Hoja2!AP279,Hoja2!AP335,Hoja2!AP391,Hoja2!AP447,Hoja2!AP503,Hoja2!AP559))</f>
        <v>#N/A</v>
      </c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9"/>
      <c r="AM94" s="1"/>
      <c r="AN94" s="1"/>
      <c r="AO94" s="1"/>
      <c r="AP94" s="1"/>
    </row>
    <row r="95" spans="1:42" ht="20.25" thickTop="1" thickBot="1">
      <c r="A95" s="1"/>
      <c r="B95" s="1"/>
      <c r="C95" s="1"/>
      <c r="D95" s="1"/>
      <c r="E95" s="1"/>
      <c r="F95" s="840"/>
      <c r="G95" s="690"/>
      <c r="H95" s="854" t="e">
        <f>++LOOKUP(AI26,Hoja2!A5:A558,Hoja2!AQ5:AQ558)</f>
        <v>#N/A</v>
      </c>
      <c r="I95" s="854"/>
      <c r="J95" s="855"/>
      <c r="K95" s="712" t="e">
        <f t="shared" si="9"/>
        <v>#N/A</v>
      </c>
      <c r="L95" s="713"/>
      <c r="M95" s="714"/>
      <c r="N95" s="697"/>
      <c r="O95" s="553" t="e">
        <f t="shared" si="10"/>
        <v>#N/A</v>
      </c>
      <c r="P95" s="10">
        <f t="shared" si="12"/>
        <v>16</v>
      </c>
      <c r="Q95" s="677" t="e">
        <f>+(CHOOSE(LOOKUP(M15*100+M17,AQ52:AQ66,AR52:AR66),Hoja2!AQ55,Hoja2!AQ111,Hoja2!AQ167,Hoja2!AQ223,Hoja2!AQ279,Hoja2!AQ335,Hoja2!AQ391,Hoja2!AQ447,Hoja2!AQ503,Hoja2!AQ559))</f>
        <v>#N/A</v>
      </c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9"/>
      <c r="AM95" s="1"/>
      <c r="AN95" s="1"/>
      <c r="AO95" s="1"/>
      <c r="AP95" s="1"/>
    </row>
    <row r="96" spans="1:42" ht="20.25" thickTop="1" thickBot="1">
      <c r="A96" s="1"/>
      <c r="B96" s="1"/>
      <c r="C96" s="1"/>
      <c r="D96" s="1"/>
      <c r="E96" s="1"/>
      <c r="F96" s="840"/>
      <c r="G96" s="690"/>
      <c r="H96" s="854" t="e">
        <f>++LOOKUP(AI26,Hoja2!A5:A558,Hoja2!AR5:AR558)</f>
        <v>#N/A</v>
      </c>
      <c r="I96" s="854"/>
      <c r="J96" s="855"/>
      <c r="K96" s="712" t="e">
        <f t="shared" si="9"/>
        <v>#N/A</v>
      </c>
      <c r="L96" s="713"/>
      <c r="M96" s="714"/>
      <c r="N96" s="697"/>
      <c r="O96" s="553" t="e">
        <f t="shared" si="10"/>
        <v>#N/A</v>
      </c>
      <c r="P96" s="10">
        <f t="shared" si="12"/>
        <v>17</v>
      </c>
      <c r="Q96" s="677" t="e">
        <f>+(CHOOSE(LOOKUP(M15*100+M17,AQ52:AQ66,AR52:AR66),Hoja2!AR55,Hoja2!AR111,Hoja2!AR167,Hoja2!AR223,Hoja2!AR279,Hoja2!AR335,Hoja2!AR391,Hoja2!AR447,Hoja2!AR503,Hoja2!AR559))</f>
        <v>#N/A</v>
      </c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9"/>
      <c r="AM96" s="1"/>
      <c r="AN96" s="1"/>
      <c r="AO96" s="1"/>
      <c r="AP96" s="1"/>
    </row>
    <row r="97" spans="1:42" ht="20.25" thickTop="1" thickBot="1">
      <c r="A97" s="1"/>
      <c r="B97" s="1"/>
      <c r="C97" s="1"/>
      <c r="D97" s="1"/>
      <c r="E97" s="1"/>
      <c r="F97" s="850"/>
      <c r="G97" s="691"/>
      <c r="H97" s="854" t="e">
        <f>++LOOKUP(AI26,Hoja2!A5:A558,Hoja2!AS5:AS558)</f>
        <v>#N/A</v>
      </c>
      <c r="I97" s="854"/>
      <c r="J97" s="855"/>
      <c r="K97" s="712" t="e">
        <f t="shared" si="9"/>
        <v>#N/A</v>
      </c>
      <c r="L97" s="713"/>
      <c r="M97" s="714"/>
      <c r="N97" s="698"/>
      <c r="O97" s="553" t="e">
        <f t="shared" si="10"/>
        <v>#N/A</v>
      </c>
      <c r="P97" s="10">
        <f t="shared" si="12"/>
        <v>18</v>
      </c>
      <c r="Q97" s="677" t="e">
        <f>+(CHOOSE(LOOKUP(M15*100+M17,AQ52:AQ66,AR52:AR66),Hoja2!AS55,Hoja2!AS111,Hoja2!AS167,Hoja2!AS223,Hoja2!AS279,Hoja2!AS335,Hoja2!AS391,Hoja2!AS447,Hoja2!AS503,Hoja2!AS559))</f>
        <v>#N/A</v>
      </c>
      <c r="R97" s="678"/>
      <c r="S97" s="678"/>
      <c r="T97" s="678"/>
      <c r="U97" s="678"/>
      <c r="V97" s="678"/>
      <c r="W97" s="678"/>
      <c r="X97" s="678"/>
      <c r="Y97" s="678"/>
      <c r="Z97" s="678"/>
      <c r="AA97" s="678"/>
      <c r="AB97" s="678"/>
      <c r="AC97" s="678"/>
      <c r="AD97" s="678"/>
      <c r="AE97" s="678"/>
      <c r="AF97" s="678"/>
      <c r="AG97" s="678"/>
      <c r="AH97" s="679"/>
      <c r="AM97" s="1"/>
      <c r="AN97" s="1"/>
      <c r="AO97" s="1"/>
      <c r="AP97" s="1"/>
    </row>
    <row r="98" spans="1:42" ht="28.5" thickTop="1" thickBot="1">
      <c r="A98" s="1"/>
      <c r="B98" s="1"/>
      <c r="C98" s="1"/>
      <c r="D98" s="1"/>
      <c r="E98" s="1"/>
      <c r="F98" s="839" t="s">
        <v>428</v>
      </c>
      <c r="G98" s="540" t="e">
        <f>+G70</f>
        <v>#N/A</v>
      </c>
      <c r="H98" s="854" t="e">
        <f>++LOOKUP(AI26,Hoja2!A5:A558,Hoja2!AT5:AT558)</f>
        <v>#N/A</v>
      </c>
      <c r="I98" s="854"/>
      <c r="J98" s="855"/>
      <c r="K98" s="712" t="e">
        <f t="shared" si="9"/>
        <v>#N/A</v>
      </c>
      <c r="L98" s="713"/>
      <c r="M98" s="714"/>
      <c r="N98" s="541" t="e">
        <f>+H98</f>
        <v>#N/A</v>
      </c>
      <c r="O98" s="553" t="e">
        <f t="shared" ref="O81:O100" si="13">+IF(H98=3.4,"Recup",IF(H98=3.1,"Recup",IF(H98=4.95,"C.video",IF(H98=2.6,"Recup",""))))</f>
        <v>#N/A</v>
      </c>
      <c r="P98" s="10">
        <f t="shared" si="12"/>
        <v>19</v>
      </c>
      <c r="Q98" s="677" t="e">
        <f>+(CHOOSE(LOOKUP(M15*100+M17,AQ52:AQ66,AR52:AR66),Hoja2!AT55,Hoja2!AT111,Hoja2!AT167,Hoja2!AT223,Hoja2!AT279,Hoja2!AT335,Hoja2!AT391,Hoja2!AT447,Hoja2!AT503,Hoja2!AT559))</f>
        <v>#N/A</v>
      </c>
      <c r="R98" s="678"/>
      <c r="S98" s="678"/>
      <c r="T98" s="678"/>
      <c r="U98" s="678"/>
      <c r="V98" s="678"/>
      <c r="W98" s="678"/>
      <c r="X98" s="678"/>
      <c r="Y98" s="678"/>
      <c r="Z98" s="678"/>
      <c r="AA98" s="678"/>
      <c r="AB98" s="678"/>
      <c r="AC98" s="678"/>
      <c r="AD98" s="678"/>
      <c r="AE98" s="678"/>
      <c r="AF98" s="678"/>
      <c r="AG98" s="678"/>
      <c r="AH98" s="679"/>
      <c r="AM98" s="1"/>
      <c r="AN98" s="1"/>
      <c r="AO98" s="1"/>
      <c r="AP98" s="1"/>
    </row>
    <row r="99" spans="1:42" ht="27.75" thickTop="1" thickBot="1">
      <c r="A99" s="1"/>
      <c r="B99" s="1"/>
      <c r="C99" s="1"/>
      <c r="D99" s="1"/>
      <c r="E99" s="1"/>
      <c r="F99" s="840"/>
      <c r="G99" s="540" t="e">
        <f>+G71</f>
        <v>#N/A</v>
      </c>
      <c r="H99" s="854" t="e">
        <f>++LOOKUP(AI26,Hoja2!A5:A558,Hoja2!AU5:AU558)</f>
        <v>#N/A</v>
      </c>
      <c r="I99" s="854"/>
      <c r="J99" s="855"/>
      <c r="K99" s="712" t="e">
        <f t="shared" si="9"/>
        <v>#N/A</v>
      </c>
      <c r="L99" s="713"/>
      <c r="M99" s="714"/>
      <c r="N99" s="541" t="e">
        <f>+H99</f>
        <v>#N/A</v>
      </c>
      <c r="O99" s="553" t="e">
        <f t="shared" si="13"/>
        <v>#N/A</v>
      </c>
      <c r="P99" s="10">
        <f t="shared" si="12"/>
        <v>20</v>
      </c>
      <c r="Q99" s="677" t="e">
        <f>+(CHOOSE(LOOKUP(M15*100+M17,AQ52:AQ66,AR52:AR66),Hoja2!AU55,Hoja2!AU111,Hoja2!AU167,Hoja2!AU223,Hoja2!AU279,Hoja2!AU335,Hoja2!AU391,Hoja2!AU447,Hoja2!AU503,Hoja2!AU559))</f>
        <v>#N/A</v>
      </c>
      <c r="R99" s="678"/>
      <c r="S99" s="678"/>
      <c r="T99" s="678"/>
      <c r="U99" s="678"/>
      <c r="V99" s="678"/>
      <c r="W99" s="678"/>
      <c r="X99" s="678"/>
      <c r="Y99" s="678"/>
      <c r="Z99" s="678"/>
      <c r="AA99" s="678"/>
      <c r="AB99" s="678"/>
      <c r="AC99" s="678"/>
      <c r="AD99" s="678"/>
      <c r="AE99" s="678"/>
      <c r="AF99" s="678"/>
      <c r="AG99" s="678"/>
      <c r="AH99" s="679"/>
      <c r="AM99" s="1"/>
      <c r="AN99" s="1"/>
      <c r="AO99" s="1"/>
      <c r="AP99" s="1"/>
    </row>
    <row r="100" spans="1:42" ht="27.75" thickTop="1" thickBot="1">
      <c r="A100" s="1"/>
      <c r="B100" s="1"/>
      <c r="C100" s="1"/>
      <c r="D100" s="1"/>
      <c r="E100" s="1"/>
      <c r="F100" s="840"/>
      <c r="G100" s="540" t="e">
        <f>+G72</f>
        <v>#N/A</v>
      </c>
      <c r="H100" s="854" t="e">
        <f>++LOOKUP(AI26,Hoja2!A5:A558,Hoja2!AV5:AV558)</f>
        <v>#N/A</v>
      </c>
      <c r="I100" s="854"/>
      <c r="J100" s="855"/>
      <c r="K100" s="712" t="e">
        <f t="shared" si="9"/>
        <v>#N/A</v>
      </c>
      <c r="L100" s="713"/>
      <c r="M100" s="714"/>
      <c r="N100" s="541" t="e">
        <f>+H100</f>
        <v>#N/A</v>
      </c>
      <c r="O100" s="553" t="e">
        <f t="shared" si="13"/>
        <v>#N/A</v>
      </c>
      <c r="P100" s="10">
        <f t="shared" si="12"/>
        <v>21</v>
      </c>
      <c r="Q100" s="841" t="e">
        <f>+(CHOOSE(LOOKUP(M15*100+M17,AQ52:AQ66,AR52:AR66),Hoja2!AV55,Hoja2!AV111,Hoja2!AV167,Hoja2!AV223,Hoja2!AV279,Hoja2!AV335,Hoja2!AV391,Hoja2!AV447,Hoja2!AV503,Hoja2!AV559))</f>
        <v>#N/A</v>
      </c>
      <c r="R100" s="842"/>
      <c r="S100" s="842"/>
      <c r="T100" s="842"/>
      <c r="U100" s="842"/>
      <c r="V100" s="842"/>
      <c r="W100" s="842"/>
      <c r="X100" s="842"/>
      <c r="Y100" s="842"/>
      <c r="Z100" s="842"/>
      <c r="AA100" s="842"/>
      <c r="AB100" s="842"/>
      <c r="AC100" s="842"/>
      <c r="AD100" s="842"/>
      <c r="AE100" s="842"/>
      <c r="AF100" s="842"/>
      <c r="AG100" s="842"/>
      <c r="AH100" s="843"/>
      <c r="AM100" s="1"/>
      <c r="AN100" s="1"/>
      <c r="AO100" s="1"/>
      <c r="AP100" s="1"/>
    </row>
    <row r="101" spans="1:42" ht="20.25" thickTop="1" thickBot="1">
      <c r="A101" s="1"/>
      <c r="B101" s="1"/>
      <c r="C101" s="1"/>
      <c r="D101" s="1"/>
      <c r="E101" s="1"/>
      <c r="F101" s="840"/>
      <c r="G101" s="3"/>
      <c r="H101" s="856"/>
      <c r="I101" s="854"/>
      <c r="J101" s="855"/>
      <c r="K101" s="712" t="str">
        <f t="shared" si="9"/>
        <v/>
      </c>
      <c r="L101" s="713"/>
      <c r="M101" s="714"/>
      <c r="N101" s="3"/>
      <c r="O101" s="553" t="str">
        <f t="shared" ref="O101" si="14">+IF(H101=3.4,"Recup",IF(H101=3.1,"Recup",IF(H101=4.9,"conc.video",IF(H101=2.6,"Recup",""))))</f>
        <v/>
      </c>
      <c r="P101" s="10"/>
      <c r="Q101" s="847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848"/>
      <c r="S101" s="848"/>
      <c r="T101" s="848"/>
      <c r="U101" s="848"/>
      <c r="V101" s="848"/>
      <c r="W101" s="848"/>
      <c r="X101" s="848"/>
      <c r="Y101" s="848"/>
      <c r="Z101" s="848"/>
      <c r="AA101" s="848"/>
      <c r="AB101" s="848"/>
      <c r="AC101" s="848"/>
      <c r="AD101" s="848"/>
      <c r="AE101" s="848"/>
      <c r="AF101" s="848"/>
      <c r="AG101" s="848"/>
      <c r="AH101" s="849"/>
      <c r="AM101" s="1"/>
      <c r="AN101" s="1"/>
      <c r="AO101" s="1"/>
      <c r="AP101" s="1"/>
    </row>
    <row r="102" spans="1:42" ht="20.25" thickTop="1" thickBot="1">
      <c r="A102" s="1"/>
      <c r="B102" s="1"/>
      <c r="C102" s="1"/>
      <c r="D102" s="1"/>
      <c r="E102" s="1"/>
      <c r="F102" s="11"/>
      <c r="G102" s="857" t="s">
        <v>208</v>
      </c>
      <c r="H102" s="858"/>
      <c r="I102" s="823" t="e">
        <f>+G80*N80+G91*N91+G98*N98+G99*N99+G100*N100</f>
        <v>#N/A</v>
      </c>
      <c r="J102" s="682"/>
      <c r="K102" s="712" t="e">
        <f>+IF(I102=0,"",CHOOSE(IF(I102&lt;1,1,IF(I102&gt;4.6,I102+0.3,I102)),"Bj","Bj","Bs","A","S"))</f>
        <v>#N/A</v>
      </c>
      <c r="L102" s="713"/>
      <c r="M102" s="714"/>
      <c r="N102" s="3"/>
      <c r="O102" s="554"/>
      <c r="P102" s="824" t="s">
        <v>210</v>
      </c>
      <c r="Q102" s="825"/>
      <c r="R102" s="825"/>
      <c r="S102" s="825"/>
      <c r="T102" s="825"/>
      <c r="U102" s="825"/>
      <c r="V102" s="825"/>
      <c r="W102" s="825"/>
      <c r="X102" s="825"/>
      <c r="Y102" s="825"/>
      <c r="Z102" s="825"/>
      <c r="AA102" s="825"/>
      <c r="AB102" s="825"/>
      <c r="AC102" s="825"/>
      <c r="AD102" s="825"/>
      <c r="AE102" s="825"/>
      <c r="AF102" s="825"/>
      <c r="AG102" s="825"/>
      <c r="AH102" s="826"/>
      <c r="AM102" s="1"/>
      <c r="AN102" s="1"/>
      <c r="AO102" s="1"/>
      <c r="AP102" s="1"/>
    </row>
    <row r="103" spans="1:42" ht="17.25" thickTop="1" thickBot="1">
      <c r="A103" s="1"/>
      <c r="B103" s="1"/>
      <c r="C103" s="1"/>
      <c r="D103" s="1"/>
      <c r="E103" s="1"/>
      <c r="F103" s="12"/>
      <c r="H103" s="13"/>
      <c r="I103" s="813" t="e">
        <f>+IF(I102=0,"",IF(I102&lt;3,"REPRUEBA",IF(I102&lt;4,"DEBE MEJORAR","FELICITACIONES")))</f>
        <v>#N/A</v>
      </c>
      <c r="J103" s="814"/>
      <c r="K103" s="814"/>
      <c r="L103" s="815"/>
      <c r="M103" s="14"/>
      <c r="O103" s="554"/>
      <c r="P103" s="816" t="str">
        <f>+P75</f>
        <v>INASISTENCIAS:</v>
      </c>
      <c r="Q103" s="817"/>
      <c r="R103" s="817"/>
      <c r="S103" s="817"/>
      <c r="T103" s="15" t="e">
        <f>+LOOKUP($AI26,Hoja2!$A5:$A558,Hoja2!CM5:CM558)</f>
        <v>#N/A</v>
      </c>
      <c r="U103" s="818" t="str">
        <f>+U75</f>
        <v>Módulos</v>
      </c>
      <c r="V103" s="818"/>
      <c r="W103" s="819"/>
      <c r="AM103" s="1"/>
      <c r="AN103" s="1"/>
      <c r="AO103" s="1"/>
      <c r="AP103" s="1"/>
    </row>
    <row r="104" spans="1:42" ht="27.6" customHeight="1" thickTop="1" thickBot="1">
      <c r="A104" s="1"/>
      <c r="B104" s="1"/>
      <c r="C104" s="1"/>
      <c r="D104" s="1"/>
      <c r="E104" s="1"/>
      <c r="G104" s="811" t="str">
        <f>+G76</f>
        <v>Número de notas</v>
      </c>
      <c r="H104" s="812"/>
      <c r="I104" s="39">
        <f>+COUNTIF(H80:J100,"&gt;0")</f>
        <v>0</v>
      </c>
      <c r="O104" s="554"/>
      <c r="AM104" s="1"/>
      <c r="AN104" s="1"/>
      <c r="AO104" s="1"/>
      <c r="AP104" s="1"/>
    </row>
    <row r="105" spans="1:42" ht="16.5" thickBot="1">
      <c r="A105" s="1"/>
      <c r="B105" s="1"/>
      <c r="C105" s="1"/>
      <c r="D105" s="1"/>
      <c r="E105" s="1"/>
      <c r="O105" s="554"/>
      <c r="AM105" s="1"/>
      <c r="AN105" s="1"/>
      <c r="AO105" s="1"/>
      <c r="AP105" s="1"/>
    </row>
    <row r="106" spans="1:42" ht="27.75" thickTop="1" thickBot="1">
      <c r="A106" s="1"/>
      <c r="B106" s="1"/>
      <c r="C106" s="1"/>
      <c r="D106" s="1"/>
      <c r="E106" s="1"/>
      <c r="F106" s="3"/>
      <c r="G106" s="3"/>
      <c r="H106" s="702" t="e">
        <f>+IF(LOOKUP($AI26,Hoja2!$A5:$A539,Hoja2!CG5:CG558)&gt;0,"ESTADISTICA","")</f>
        <v>#N/A</v>
      </c>
      <c r="I106" s="703"/>
      <c r="J106" s="703"/>
      <c r="K106" s="703"/>
      <c r="L106" s="703"/>
      <c r="M106" s="703"/>
      <c r="N106" s="692" t="s">
        <v>415</v>
      </c>
      <c r="O106" s="554"/>
      <c r="P106" s="3"/>
      <c r="Q106" s="3"/>
      <c r="R106" s="3"/>
      <c r="S106" s="3"/>
      <c r="T106" s="715" t="e">
        <f>+H106</f>
        <v>#N/A</v>
      </c>
      <c r="U106" s="716"/>
      <c r="V106" s="716"/>
      <c r="W106" s="716"/>
      <c r="X106" s="716"/>
      <c r="Y106" s="716"/>
      <c r="Z106" s="717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20.25" thickTop="1" thickBot="1">
      <c r="A107" s="1"/>
      <c r="B107" s="1"/>
      <c r="C107" s="1"/>
      <c r="D107" s="1"/>
      <c r="E107" s="1"/>
      <c r="F107" s="3"/>
      <c r="G107" s="3"/>
      <c r="H107" s="707" t="s">
        <v>205</v>
      </c>
      <c r="I107" s="708"/>
      <c r="J107" s="709"/>
      <c r="K107" s="710" t="s">
        <v>206</v>
      </c>
      <c r="L107" s="710"/>
      <c r="M107" s="711"/>
      <c r="N107" s="693"/>
      <c r="O107" s="554"/>
      <c r="P107" s="24" t="s">
        <v>182</v>
      </c>
      <c r="Q107" s="718" t="s">
        <v>207</v>
      </c>
      <c r="R107" s="719"/>
      <c r="S107" s="719"/>
      <c r="T107" s="719"/>
      <c r="U107" s="719"/>
      <c r="V107" s="719"/>
      <c r="W107" s="719"/>
      <c r="X107" s="719"/>
      <c r="Y107" s="719"/>
      <c r="Z107" s="719"/>
      <c r="AA107" s="719"/>
      <c r="AB107" s="719"/>
      <c r="AC107" s="719"/>
      <c r="AD107" s="719"/>
      <c r="AE107" s="719"/>
      <c r="AF107" s="719"/>
      <c r="AG107" s="719"/>
      <c r="AH107" s="719"/>
      <c r="AM107" s="1"/>
      <c r="AN107" s="1"/>
      <c r="AO107" s="1"/>
      <c r="AP107" s="1"/>
    </row>
    <row r="108" spans="1:42" ht="19.149999999999999" customHeight="1" thickTop="1" thickBot="1">
      <c r="A108" s="1"/>
      <c r="B108" s="1"/>
      <c r="C108" s="1"/>
      <c r="D108" s="1"/>
      <c r="E108" s="1"/>
      <c r="F108" s="840" t="s">
        <v>203</v>
      </c>
      <c r="G108" s="686" t="e">
        <f>+(CHOOSE(LOOKUP(M15*100+M17,AQ52:AQ66,AR52:AR66),Hoja2!BE3,Hoja2!BE59,Hoja2!BE115,Hoja2!BE171,Hoja2!BE227,Hoja2!BE283,Hoja2!BE339,Hoja2!BE395,Hoja2!BE451,Hoja2!BE507))++IF(N127=0,5%,0)</f>
        <v>#N/A</v>
      </c>
      <c r="H108" s="851" t="e">
        <f>+LOOKUP(AI26,Hoja2!A5:A558,Hoja2!BE5:BE558)</f>
        <v>#N/A</v>
      </c>
      <c r="I108" s="852"/>
      <c r="J108" s="853"/>
      <c r="K108" s="683" t="e">
        <f>+IF(H108=0,"",CHOOSE(IF(H108&lt;1,1,IF(H108&gt;4.6,H108+0.3,H108)),"Bj","Bj","Bs","A","S"))</f>
        <v>#N/A</v>
      </c>
      <c r="L108" s="684"/>
      <c r="M108" s="685"/>
      <c r="N108" s="694" t="e">
        <f>+SUM(H108:J118)/IF((COUNTIF(H108:J118,"&gt;0"))=0,1,COUNTIF(H108:J118,"&gt;0"))</f>
        <v>#N/A</v>
      </c>
      <c r="O108" s="553" t="e">
        <f t="shared" ref="O108:O125" si="15">+IF(H108=3.4,"Recup",IF(H108=3.1,"Recup",IF(H108=4.95,"Muestra P",IF(H108=2.6,"Recup",""))))</f>
        <v>#N/A</v>
      </c>
      <c r="P108" s="10">
        <v>1</v>
      </c>
      <c r="Q108" s="677" t="e">
        <f>+(CHOOSE(LOOKUP(M15*100+M17,AQ52:AQ66,AR52:AR66),Hoja2!BE55,Hoja2!BE111,Hoja2!BE167,Hoja2!BE223,Hoja2!BE279,Hoja2!BE335,Hoja2!BE391,Hoja2!BE447,Hoja2!BE503,Hoja2!BE559))</f>
        <v>#N/A</v>
      </c>
      <c r="R108" s="678"/>
      <c r="S108" s="678"/>
      <c r="T108" s="678"/>
      <c r="U108" s="678"/>
      <c r="V108" s="678"/>
      <c r="W108" s="678"/>
      <c r="X108" s="678"/>
      <c r="Y108" s="678"/>
      <c r="Z108" s="678"/>
      <c r="AA108" s="678"/>
      <c r="AB108" s="678"/>
      <c r="AC108" s="678"/>
      <c r="AD108" s="678"/>
      <c r="AE108" s="678"/>
      <c r="AF108" s="678"/>
      <c r="AG108" s="678"/>
      <c r="AH108" s="679"/>
      <c r="AM108" s="1"/>
      <c r="AN108" s="1"/>
      <c r="AO108" s="1"/>
      <c r="AP108" s="1"/>
    </row>
    <row r="109" spans="1:42" ht="20.25" thickTop="1" thickBot="1">
      <c r="A109" s="1"/>
      <c r="B109" s="1"/>
      <c r="C109" s="1"/>
      <c r="D109" s="1"/>
      <c r="E109" s="1"/>
      <c r="F109" s="840"/>
      <c r="G109" s="687"/>
      <c r="H109" s="704" t="e">
        <f>+LOOKUP(AI26,Hoja2!A5:A558,Hoja2!BF5:BF558)</f>
        <v>#N/A</v>
      </c>
      <c r="I109" s="705"/>
      <c r="J109" s="706"/>
      <c r="K109" s="683" t="e">
        <f t="shared" ref="K109:K115" si="16">+IF(H109=0,"",CHOOSE(IF(H109&lt;1,1,IF(H109&gt;4.6,H109+0.3,H109)),"Bj","Bj","Bs","A","S"))</f>
        <v>#N/A</v>
      </c>
      <c r="L109" s="684"/>
      <c r="M109" s="685"/>
      <c r="N109" s="695"/>
      <c r="O109" s="553" t="e">
        <f t="shared" si="15"/>
        <v>#N/A</v>
      </c>
      <c r="P109" s="10">
        <f>+P108+1</f>
        <v>2</v>
      </c>
      <c r="Q109" s="677" t="e">
        <f>+(CHOOSE(LOOKUP(M15*100+M17,AQ52:AQ66,AR52:AR66),Hoja2!BF55,Hoja2!BF111,Hoja2!BF167,Hoja2!BF223,Hoja2!BF279,Hoja2!BF335,Hoja2!BF391,Hoja2!BF447,Hoja2!BF503,Hoja2!BF559))</f>
        <v>#N/A</v>
      </c>
      <c r="R109" s="678"/>
      <c r="S109" s="678"/>
      <c r="T109" s="678"/>
      <c r="U109" s="678"/>
      <c r="V109" s="678"/>
      <c r="W109" s="678"/>
      <c r="X109" s="678"/>
      <c r="Y109" s="678"/>
      <c r="Z109" s="678"/>
      <c r="AA109" s="678"/>
      <c r="AB109" s="678"/>
      <c r="AC109" s="678"/>
      <c r="AD109" s="678"/>
      <c r="AE109" s="678"/>
      <c r="AF109" s="678"/>
      <c r="AG109" s="678"/>
      <c r="AH109" s="679"/>
      <c r="AM109" s="1"/>
      <c r="AN109" s="1"/>
      <c r="AO109" s="1"/>
      <c r="AP109" s="1"/>
    </row>
    <row r="110" spans="1:42" ht="20.25" thickTop="1" thickBot="1">
      <c r="A110" s="1"/>
      <c r="B110" s="1"/>
      <c r="C110" s="1"/>
      <c r="D110" s="1"/>
      <c r="E110" s="1"/>
      <c r="F110" s="840"/>
      <c r="G110" s="687"/>
      <c r="H110" s="699" t="e">
        <f>+LOOKUP(AI26,Hoja2!A5:A558,Hoja2!BG5:BG558)</f>
        <v>#N/A</v>
      </c>
      <c r="I110" s="700"/>
      <c r="J110" s="701"/>
      <c r="K110" s="683" t="e">
        <f t="shared" si="16"/>
        <v>#N/A</v>
      </c>
      <c r="L110" s="684"/>
      <c r="M110" s="685"/>
      <c r="N110" s="695"/>
      <c r="O110" s="553" t="e">
        <f t="shared" si="15"/>
        <v>#N/A</v>
      </c>
      <c r="P110" s="10">
        <f t="shared" ref="P110:P116" si="17">+P109+1</f>
        <v>3</v>
      </c>
      <c r="Q110" s="677" t="e">
        <f>+(CHOOSE(LOOKUP(M15*100+M17,AQ52:AQ66,AR52:AR66),Hoja2!BG55,Hoja2!BG111,Hoja2!BG167,Hoja2!BG223,Hoja2!BG279,Hoja2!BG335,Hoja2!BG391,Hoja2!BG447,Hoja2!BG503,Hoja2!BG559))</f>
        <v>#N/A</v>
      </c>
      <c r="R110" s="678"/>
      <c r="S110" s="678"/>
      <c r="T110" s="678"/>
      <c r="U110" s="678"/>
      <c r="V110" s="678"/>
      <c r="W110" s="678"/>
      <c r="X110" s="678"/>
      <c r="Y110" s="678"/>
      <c r="Z110" s="678"/>
      <c r="AA110" s="678"/>
      <c r="AB110" s="678"/>
      <c r="AC110" s="678"/>
      <c r="AD110" s="678"/>
      <c r="AE110" s="678"/>
      <c r="AF110" s="678"/>
      <c r="AG110" s="678"/>
      <c r="AH110" s="679"/>
      <c r="AM110" s="1"/>
      <c r="AN110" s="1"/>
      <c r="AO110" s="1"/>
      <c r="AP110" s="1"/>
    </row>
    <row r="111" spans="1:42" ht="20.25" thickTop="1" thickBot="1">
      <c r="A111" s="1"/>
      <c r="B111" s="1"/>
      <c r="C111" s="1"/>
      <c r="D111" s="1"/>
      <c r="E111" s="1"/>
      <c r="F111" s="840"/>
      <c r="G111" s="687"/>
      <c r="H111" s="699" t="e">
        <f>+LOOKUP(AI26,Hoja2!A5:A558,Hoja2!BH5:BH558)</f>
        <v>#N/A</v>
      </c>
      <c r="I111" s="700"/>
      <c r="J111" s="701"/>
      <c r="K111" s="683" t="e">
        <f t="shared" si="16"/>
        <v>#N/A</v>
      </c>
      <c r="L111" s="684"/>
      <c r="M111" s="685"/>
      <c r="N111" s="695"/>
      <c r="O111" s="553" t="e">
        <f t="shared" si="15"/>
        <v>#N/A</v>
      </c>
      <c r="P111" s="10">
        <f t="shared" si="17"/>
        <v>4</v>
      </c>
      <c r="Q111" s="677" t="e">
        <f>+(CHOOSE(LOOKUP(M15*100+M17,AQ52:AQ66,AR52:AR66),Hoja2!BH55,Hoja2!BH111,Hoja2!BH167,Hoja2!BH223,Hoja2!BH279,Hoja2!BH335,Hoja2!BH391,Hoja2!BH447,Hoja2!BH503,Hoja2!BH559))</f>
        <v>#N/A</v>
      </c>
      <c r="R111" s="678"/>
      <c r="S111" s="678"/>
      <c r="T111" s="678"/>
      <c r="U111" s="678"/>
      <c r="V111" s="678"/>
      <c r="W111" s="678"/>
      <c r="X111" s="678"/>
      <c r="Y111" s="678"/>
      <c r="Z111" s="678"/>
      <c r="AA111" s="678"/>
      <c r="AB111" s="678"/>
      <c r="AC111" s="678"/>
      <c r="AD111" s="678"/>
      <c r="AE111" s="678"/>
      <c r="AF111" s="678"/>
      <c r="AG111" s="678"/>
      <c r="AH111" s="679"/>
      <c r="AM111" s="1"/>
      <c r="AN111" s="1"/>
      <c r="AO111" s="1"/>
      <c r="AP111" s="1"/>
    </row>
    <row r="112" spans="1:42" ht="20.25" thickTop="1" thickBot="1">
      <c r="A112" s="1"/>
      <c r="B112" s="1"/>
      <c r="C112" s="1"/>
      <c r="D112" s="1"/>
      <c r="E112" s="1"/>
      <c r="F112" s="840"/>
      <c r="G112" s="687"/>
      <c r="H112" s="699" t="e">
        <f>+LOOKUP(AI26,Hoja2!A5:A558,Hoja2!BI5:BI558)</f>
        <v>#N/A</v>
      </c>
      <c r="I112" s="700"/>
      <c r="J112" s="701"/>
      <c r="K112" s="683" t="e">
        <f t="shared" si="16"/>
        <v>#N/A</v>
      </c>
      <c r="L112" s="684"/>
      <c r="M112" s="685"/>
      <c r="N112" s="695"/>
      <c r="O112" s="553" t="e">
        <f t="shared" si="15"/>
        <v>#N/A</v>
      </c>
      <c r="P112" s="10">
        <f t="shared" si="17"/>
        <v>5</v>
      </c>
      <c r="Q112" s="677" t="e">
        <f>+(CHOOSE(LOOKUP(M15*100+M17,AQ52:AQ66,AR52:AR66),Hoja2!BI55,Hoja2!BI111,Hoja2!BI167,Hoja2!BI223,Hoja2!BI279,Hoja2!BI335,Hoja2!BI391,Hoja2!BI447,Hoja2!BI503,Hoja2!BI559))</f>
        <v>#N/A</v>
      </c>
      <c r="R112" s="678"/>
      <c r="S112" s="678"/>
      <c r="T112" s="678"/>
      <c r="U112" s="678"/>
      <c r="V112" s="678"/>
      <c r="W112" s="678"/>
      <c r="X112" s="678"/>
      <c r="Y112" s="678"/>
      <c r="Z112" s="678"/>
      <c r="AA112" s="678"/>
      <c r="AB112" s="678"/>
      <c r="AC112" s="678"/>
      <c r="AD112" s="678"/>
      <c r="AE112" s="678"/>
      <c r="AF112" s="678"/>
      <c r="AG112" s="678"/>
      <c r="AH112" s="679"/>
      <c r="AM112" s="1"/>
      <c r="AN112" s="1"/>
      <c r="AO112" s="1"/>
      <c r="AP112" s="1"/>
    </row>
    <row r="113" spans="1:42" ht="20.25" thickTop="1" thickBot="1">
      <c r="A113" s="1"/>
      <c r="B113" s="1"/>
      <c r="C113" s="1"/>
      <c r="D113" s="1"/>
      <c r="E113" s="1"/>
      <c r="F113" s="840"/>
      <c r="G113" s="687"/>
      <c r="H113" s="699" t="e">
        <f>+LOOKUP(AI26,Hoja2!A5:A558,Hoja2!BJ5:BJ558)</f>
        <v>#N/A</v>
      </c>
      <c r="I113" s="700"/>
      <c r="J113" s="701"/>
      <c r="K113" s="683" t="e">
        <f t="shared" si="16"/>
        <v>#N/A</v>
      </c>
      <c r="L113" s="684"/>
      <c r="M113" s="685"/>
      <c r="N113" s="695"/>
      <c r="O113" s="553" t="e">
        <f t="shared" si="15"/>
        <v>#N/A</v>
      </c>
      <c r="P113" s="10">
        <f t="shared" si="17"/>
        <v>6</v>
      </c>
      <c r="Q113" s="677" t="e">
        <f>+(CHOOSE(LOOKUP(M15*100+M17,AQ52:AQ66,AR52:AR66),Hoja2!BJ55,Hoja2!BJ111,Hoja2!BJ167,Hoja2!BJ223,Hoja2!BJ279,Hoja2!BJ335,Hoja2!BJ391,Hoja2!BJ447,Hoja2!BJ503,Hoja2!BJ559))</f>
        <v>#N/A</v>
      </c>
      <c r="R113" s="678"/>
      <c r="S113" s="678"/>
      <c r="T113" s="678"/>
      <c r="U113" s="678"/>
      <c r="V113" s="678"/>
      <c r="W113" s="678"/>
      <c r="X113" s="678"/>
      <c r="Y113" s="678"/>
      <c r="Z113" s="678"/>
      <c r="AA113" s="678"/>
      <c r="AB113" s="678"/>
      <c r="AC113" s="678"/>
      <c r="AD113" s="678"/>
      <c r="AE113" s="678"/>
      <c r="AF113" s="678"/>
      <c r="AG113" s="678"/>
      <c r="AH113" s="679"/>
      <c r="AM113" s="1"/>
      <c r="AN113" s="1"/>
      <c r="AO113" s="1"/>
      <c r="AP113" s="1"/>
    </row>
    <row r="114" spans="1:42" ht="20.25" thickTop="1" thickBot="1">
      <c r="A114" s="1"/>
      <c r="B114" s="1"/>
      <c r="C114" s="1"/>
      <c r="D114" s="1"/>
      <c r="E114" s="1"/>
      <c r="F114" s="840"/>
      <c r="G114" s="687"/>
      <c r="H114" s="699" t="e">
        <f>+LOOKUP(AI26,Hoja2!A5:A558,Hoja2!BK5:BK558)</f>
        <v>#N/A</v>
      </c>
      <c r="I114" s="700"/>
      <c r="J114" s="701"/>
      <c r="K114" s="683" t="e">
        <f t="shared" si="16"/>
        <v>#N/A</v>
      </c>
      <c r="L114" s="684"/>
      <c r="M114" s="685"/>
      <c r="N114" s="695"/>
      <c r="O114" s="553" t="e">
        <f t="shared" si="15"/>
        <v>#N/A</v>
      </c>
      <c r="P114" s="10">
        <f t="shared" si="17"/>
        <v>7</v>
      </c>
      <c r="Q114" s="677" t="e">
        <f>+(CHOOSE(LOOKUP(M15*100+M17,AQ52:AQ66,AR52:AR66),Hoja2!BK55,Hoja2!BK111,Hoja2!BK167,Hoja2!BK223,Hoja2!BK279,Hoja2!BK335,Hoja2!BK391,Hoja2!BK447,Hoja2!BK503,Hoja2!BK559))</f>
        <v>#N/A</v>
      </c>
      <c r="R114" s="678"/>
      <c r="S114" s="678"/>
      <c r="T114" s="678"/>
      <c r="U114" s="678"/>
      <c r="V114" s="678"/>
      <c r="W114" s="678"/>
      <c r="X114" s="678"/>
      <c r="Y114" s="678"/>
      <c r="Z114" s="678"/>
      <c r="AA114" s="678"/>
      <c r="AB114" s="678"/>
      <c r="AC114" s="678"/>
      <c r="AD114" s="678"/>
      <c r="AE114" s="678"/>
      <c r="AF114" s="678"/>
      <c r="AG114" s="678"/>
      <c r="AH114" s="679"/>
      <c r="AM114" s="1"/>
      <c r="AN114" s="1"/>
      <c r="AO114" s="1"/>
      <c r="AP114" s="1"/>
    </row>
    <row r="115" spans="1:42" ht="20.25" thickTop="1" thickBot="1">
      <c r="A115" s="1"/>
      <c r="B115" s="1"/>
      <c r="C115" s="1"/>
      <c r="D115" s="1"/>
      <c r="E115" s="1"/>
      <c r="F115" s="840"/>
      <c r="G115" s="687"/>
      <c r="H115" s="699" t="e">
        <f>+LOOKUP(AI26,Hoja2!A5:A558,Hoja2!BL5:BL558)</f>
        <v>#N/A</v>
      </c>
      <c r="I115" s="700"/>
      <c r="J115" s="701"/>
      <c r="K115" s="683" t="e">
        <f t="shared" si="16"/>
        <v>#N/A</v>
      </c>
      <c r="L115" s="684"/>
      <c r="M115" s="685"/>
      <c r="N115" s="695"/>
      <c r="O115" s="553" t="e">
        <f t="shared" si="15"/>
        <v>#N/A</v>
      </c>
      <c r="P115" s="10">
        <f t="shared" si="17"/>
        <v>8</v>
      </c>
      <c r="Q115" s="677" t="e">
        <f>+(CHOOSE(LOOKUP(M15*100+M17,AQ52:AQ66,AR52:AR66),Hoja2!BL55,Hoja2!BL111,Hoja2!BL167,Hoja2!BL223,Hoja2!BL279,Hoja2!BL335,Hoja2!BL391,Hoja2!BL447,Hoja2!BL503,Hoja2!BL559))</f>
        <v>#N/A</v>
      </c>
      <c r="R115" s="678"/>
      <c r="S115" s="678"/>
      <c r="T115" s="678"/>
      <c r="U115" s="678"/>
      <c r="V115" s="678"/>
      <c r="W115" s="678"/>
      <c r="X115" s="678"/>
      <c r="Y115" s="678"/>
      <c r="Z115" s="678"/>
      <c r="AA115" s="678"/>
      <c r="AB115" s="678"/>
      <c r="AC115" s="678"/>
      <c r="AD115" s="678"/>
      <c r="AE115" s="678"/>
      <c r="AF115" s="678"/>
      <c r="AG115" s="678"/>
      <c r="AH115" s="679"/>
      <c r="AM115" s="1"/>
      <c r="AN115" s="1"/>
      <c r="AO115" s="1"/>
      <c r="AP115" s="1"/>
    </row>
    <row r="116" spans="1:42" ht="20.25" thickTop="1" thickBot="1">
      <c r="A116" s="1"/>
      <c r="B116" s="1"/>
      <c r="C116" s="1"/>
      <c r="D116" s="1"/>
      <c r="E116" s="1"/>
      <c r="F116" s="840"/>
      <c r="G116" s="687"/>
      <c r="H116" s="680" t="e">
        <f>+LOOKUP(AI26,Hoja2!A5:A558,Hoja2!BM5:BM558)</f>
        <v>#N/A</v>
      </c>
      <c r="I116" s="681"/>
      <c r="J116" s="682"/>
      <c r="K116" s="683" t="e">
        <f t="shared" ref="K116:K121" si="18">+IF(H116=0,"",CHOOSE(IF(H116&lt;1,1,IF(H116&gt;4.6,H116+0.3,H116)),"Bj","Bj","Bs","A","S"))</f>
        <v>#N/A</v>
      </c>
      <c r="L116" s="684"/>
      <c r="M116" s="685"/>
      <c r="N116" s="695"/>
      <c r="O116" s="553" t="e">
        <f t="shared" si="15"/>
        <v>#N/A</v>
      </c>
      <c r="P116" s="10">
        <f t="shared" si="17"/>
        <v>9</v>
      </c>
      <c r="Q116" s="677" t="e">
        <f>+(CHOOSE(LOOKUP(M15*100+M17,AQ52:AQ66,AR52:AR66),Hoja2!BM55,Hoja2!BM111,Hoja2!BM167,Hoja2!BM223,Hoja2!BM279,Hoja2!BM335,Hoja2!BM391,Hoja2!BM447,Hoja2!BM503,Hoja2!BM559))</f>
        <v>#N/A</v>
      </c>
      <c r="R116" s="678"/>
      <c r="S116" s="678"/>
      <c r="T116" s="678"/>
      <c r="U116" s="678"/>
      <c r="V116" s="678"/>
      <c r="W116" s="678"/>
      <c r="X116" s="678"/>
      <c r="Y116" s="678"/>
      <c r="Z116" s="678"/>
      <c r="AA116" s="678"/>
      <c r="AB116" s="678"/>
      <c r="AC116" s="678"/>
      <c r="AD116" s="678"/>
      <c r="AE116" s="678"/>
      <c r="AF116" s="678"/>
      <c r="AG116" s="678"/>
      <c r="AH116" s="679"/>
      <c r="AM116" s="1"/>
      <c r="AN116" s="1"/>
      <c r="AO116" s="1"/>
      <c r="AP116" s="1"/>
    </row>
    <row r="117" spans="1:42" ht="20.25" thickTop="1" thickBot="1">
      <c r="A117" s="1"/>
      <c r="B117" s="1"/>
      <c r="C117" s="1"/>
      <c r="D117" s="1"/>
      <c r="E117" s="1"/>
      <c r="F117" s="840"/>
      <c r="G117" s="687"/>
      <c r="H117" s="680" t="e">
        <f>+LOOKUP(AI26,Hoja2!A5:A558,Hoja2!BN5:BN558)</f>
        <v>#N/A</v>
      </c>
      <c r="I117" s="681"/>
      <c r="J117" s="682"/>
      <c r="K117" s="683" t="e">
        <f t="shared" si="18"/>
        <v>#N/A</v>
      </c>
      <c r="L117" s="684"/>
      <c r="M117" s="685"/>
      <c r="N117" s="695"/>
      <c r="O117" s="553" t="e">
        <f t="shared" si="15"/>
        <v>#N/A</v>
      </c>
      <c r="P117" s="10">
        <f t="shared" ref="P117:P128" si="19">+P116+1</f>
        <v>10</v>
      </c>
      <c r="Q117" s="677" t="e">
        <f>+(CHOOSE(LOOKUP(M15*100+M17,AQ52:AQ66,AR52:AR66),Hoja2!BN55,Hoja2!BN111,Hoja2!BN167,Hoja2!BN223,Hoja2!BN279,Hoja2!BN335,Hoja2!BN391,Hoja2!BN447,Hoja2!BN503,Hoja2!BN559))</f>
        <v>#N/A</v>
      </c>
      <c r="R117" s="678"/>
      <c r="S117" s="678"/>
      <c r="T117" s="678"/>
      <c r="U117" s="678"/>
      <c r="V117" s="678"/>
      <c r="W117" s="678"/>
      <c r="X117" s="678"/>
      <c r="Y117" s="678"/>
      <c r="Z117" s="678"/>
      <c r="AA117" s="678"/>
      <c r="AB117" s="678"/>
      <c r="AC117" s="678"/>
      <c r="AD117" s="678"/>
      <c r="AE117" s="678"/>
      <c r="AF117" s="678"/>
      <c r="AG117" s="678"/>
      <c r="AH117" s="679"/>
      <c r="AM117" s="1"/>
      <c r="AN117" s="1"/>
      <c r="AO117" s="1"/>
      <c r="AP117" s="1"/>
    </row>
    <row r="118" spans="1:42" ht="20.25" thickTop="1" thickBot="1">
      <c r="A118" s="1"/>
      <c r="B118" s="1"/>
      <c r="C118" s="1"/>
      <c r="D118" s="1"/>
      <c r="E118" s="1"/>
      <c r="F118" s="850"/>
      <c r="G118" s="688"/>
      <c r="H118" s="680" t="e">
        <f>+LOOKUP(AI26,Hoja2!A5:A558,Hoja2!BO5:BO558)</f>
        <v>#N/A</v>
      </c>
      <c r="I118" s="681"/>
      <c r="J118" s="682"/>
      <c r="K118" s="683" t="e">
        <f t="shared" si="18"/>
        <v>#N/A</v>
      </c>
      <c r="L118" s="684"/>
      <c r="M118" s="685"/>
      <c r="N118" s="696"/>
      <c r="O118" s="553" t="e">
        <f t="shared" si="15"/>
        <v>#N/A</v>
      </c>
      <c r="P118" s="10">
        <f t="shared" si="19"/>
        <v>11</v>
      </c>
      <c r="Q118" s="677" t="e">
        <f>+(CHOOSE(LOOKUP(M15*100+M17,AQ52:AQ66,AR52:AR66),Hoja2!BO55,Hoja2!BO111,Hoja2!BO167,Hoja2!BO223,Hoja2!BO279,Hoja2!BO335,Hoja2!BO391,Hoja2!BO447,Hoja2!BO503,Hoja2!BO559))</f>
        <v>#N/A</v>
      </c>
      <c r="R118" s="678"/>
      <c r="S118" s="678"/>
      <c r="T118" s="678"/>
      <c r="U118" s="678"/>
      <c r="V118" s="678"/>
      <c r="W118" s="678"/>
      <c r="X118" s="678"/>
      <c r="Y118" s="678"/>
      <c r="Z118" s="678"/>
      <c r="AA118" s="678"/>
      <c r="AB118" s="678"/>
      <c r="AC118" s="678"/>
      <c r="AD118" s="678"/>
      <c r="AE118" s="678"/>
      <c r="AF118" s="678"/>
      <c r="AG118" s="678"/>
      <c r="AH118" s="679"/>
      <c r="AM118" s="1"/>
      <c r="AN118" s="1"/>
      <c r="AO118" s="1"/>
      <c r="AP118" s="1"/>
    </row>
    <row r="119" spans="1:42" ht="19.149999999999999" customHeight="1" thickTop="1" thickBot="1">
      <c r="A119" s="1"/>
      <c r="B119" s="1"/>
      <c r="C119" s="959" t="s">
        <v>425</v>
      </c>
      <c r="D119" s="1"/>
      <c r="E119" s="1"/>
      <c r="F119" s="839" t="s">
        <v>204</v>
      </c>
      <c r="G119" s="689" t="e">
        <f>+G108</f>
        <v>#N/A</v>
      </c>
      <c r="H119" s="680" t="e">
        <f>+LOOKUP(AI26,Hoja2!A5:A558,Hoja2!BP5:BP558)</f>
        <v>#N/A</v>
      </c>
      <c r="I119" s="681"/>
      <c r="J119" s="682"/>
      <c r="K119" s="683" t="e">
        <f t="shared" si="18"/>
        <v>#N/A</v>
      </c>
      <c r="L119" s="684"/>
      <c r="M119" s="685"/>
      <c r="N119" s="694" t="e">
        <f>+SUM(H119:J125)/IF(COUNTIF(H119:J125,"&gt;0")=0,1,COUNTIF(H119:J125,"&gt;0"))</f>
        <v>#N/A</v>
      </c>
      <c r="O119" s="553" t="e">
        <f t="shared" si="15"/>
        <v>#N/A</v>
      </c>
      <c r="P119" s="10">
        <f t="shared" si="19"/>
        <v>12</v>
      </c>
      <c r="Q119" s="677" t="e">
        <f>+(CHOOSE(LOOKUP(M15*100+M17,AQ52:AQ66,AR52:AR66),Hoja2!BP55,Hoja2!BP111,Hoja2!BP167,Hoja2!BP223,Hoja2!BP279,Hoja2!BP335,Hoja2!BP391,Hoja2!BP447,Hoja2!BP503,Hoja2!BP559))</f>
        <v>#N/A</v>
      </c>
      <c r="R119" s="678"/>
      <c r="S119" s="678"/>
      <c r="T119" s="678"/>
      <c r="U119" s="678"/>
      <c r="V119" s="678"/>
      <c r="W119" s="678"/>
      <c r="X119" s="678"/>
      <c r="Y119" s="678"/>
      <c r="Z119" s="678"/>
      <c r="AA119" s="678"/>
      <c r="AB119" s="678"/>
      <c r="AC119" s="678"/>
      <c r="AD119" s="678"/>
      <c r="AE119" s="678"/>
      <c r="AF119" s="678"/>
      <c r="AG119" s="678"/>
      <c r="AH119" s="679"/>
      <c r="AM119" s="1"/>
      <c r="AN119" s="1"/>
      <c r="AO119" s="1"/>
      <c r="AP119" s="1"/>
    </row>
    <row r="120" spans="1:42" ht="20.25" thickTop="1" thickBot="1">
      <c r="A120" s="1"/>
      <c r="B120" s="1"/>
      <c r="C120" s="959"/>
      <c r="D120" s="1"/>
      <c r="E120" s="1"/>
      <c r="F120" s="840"/>
      <c r="G120" s="690"/>
      <c r="H120" s="680" t="e">
        <f>+LOOKUP(AI26,Hoja2!A5:A558,Hoja2!BQ5:BQ558)</f>
        <v>#N/A</v>
      </c>
      <c r="I120" s="681"/>
      <c r="J120" s="682"/>
      <c r="K120" s="683" t="e">
        <f t="shared" si="18"/>
        <v>#N/A</v>
      </c>
      <c r="L120" s="684"/>
      <c r="M120" s="685"/>
      <c r="N120" s="697"/>
      <c r="O120" s="553" t="e">
        <f t="shared" si="15"/>
        <v>#N/A</v>
      </c>
      <c r="P120" s="10">
        <f t="shared" si="19"/>
        <v>13</v>
      </c>
      <c r="Q120" s="677" t="e">
        <f>+(CHOOSE(LOOKUP(M15*100+M17,AQ52:AQ66,AR52:AR66),Hoja2!BQ55,Hoja2!BQ111,Hoja2!BQ167,Hoja2!BQ223,Hoja2!BQ279,Hoja2!BQ335,Hoja2!BQ391,Hoja2!BQ447,Hoja2!BQ503,Hoja2!BQ559))</f>
        <v>#N/A</v>
      </c>
      <c r="R120" s="678"/>
      <c r="S120" s="678"/>
      <c r="T120" s="678"/>
      <c r="U120" s="678"/>
      <c r="V120" s="678"/>
      <c r="W120" s="678"/>
      <c r="X120" s="678"/>
      <c r="Y120" s="678"/>
      <c r="Z120" s="678"/>
      <c r="AA120" s="678"/>
      <c r="AB120" s="678"/>
      <c r="AC120" s="678"/>
      <c r="AD120" s="678"/>
      <c r="AE120" s="678"/>
      <c r="AF120" s="678"/>
      <c r="AG120" s="678"/>
      <c r="AH120" s="679"/>
      <c r="AM120" s="1"/>
      <c r="AN120" s="1"/>
      <c r="AO120" s="1"/>
      <c r="AP120" s="1"/>
    </row>
    <row r="121" spans="1:42" ht="20.25" thickTop="1" thickBot="1">
      <c r="A121" s="1"/>
      <c r="B121" s="1"/>
      <c r="C121" s="959"/>
      <c r="D121" s="1"/>
      <c r="E121" s="1"/>
      <c r="F121" s="840"/>
      <c r="G121" s="690"/>
      <c r="H121" s="680" t="e">
        <f>+LOOKUP(AI26,Hoja2!A5:A558,Hoja2!BR5:BR558)</f>
        <v>#N/A</v>
      </c>
      <c r="I121" s="681"/>
      <c r="J121" s="682"/>
      <c r="K121" s="683" t="e">
        <f t="shared" si="18"/>
        <v>#N/A</v>
      </c>
      <c r="L121" s="684"/>
      <c r="M121" s="685"/>
      <c r="N121" s="697"/>
      <c r="O121" s="553" t="e">
        <f t="shared" si="15"/>
        <v>#N/A</v>
      </c>
      <c r="P121" s="10">
        <f t="shared" si="19"/>
        <v>14</v>
      </c>
      <c r="Q121" s="677" t="e">
        <f>+(CHOOSE(LOOKUP(M15*100+M17,AQ52:AQ66,AR52:AR66),Hoja2!BR55,Hoja2!BR111,Hoja2!BR167,Hoja2!BR223,Hoja2!BR279,Hoja2!BR335,Hoja2!BR391,Hoja2!BR447,Hoja2!BR503,Hoja2!BR559))</f>
        <v>#N/A</v>
      </c>
      <c r="R121" s="678"/>
      <c r="S121" s="678"/>
      <c r="T121" s="678"/>
      <c r="U121" s="678"/>
      <c r="V121" s="678"/>
      <c r="W121" s="678"/>
      <c r="X121" s="678"/>
      <c r="Y121" s="678"/>
      <c r="Z121" s="678"/>
      <c r="AA121" s="678"/>
      <c r="AB121" s="678"/>
      <c r="AC121" s="678"/>
      <c r="AD121" s="678"/>
      <c r="AE121" s="678"/>
      <c r="AF121" s="678"/>
      <c r="AG121" s="678"/>
      <c r="AH121" s="679"/>
      <c r="AM121" s="1"/>
      <c r="AN121" s="1"/>
      <c r="AO121" s="1"/>
      <c r="AP121" s="1"/>
    </row>
    <row r="122" spans="1:42" ht="20.25" thickTop="1" thickBot="1">
      <c r="A122" s="1"/>
      <c r="B122" s="1"/>
      <c r="C122" s="959"/>
      <c r="D122" s="1"/>
      <c r="E122" s="1"/>
      <c r="F122" s="840"/>
      <c r="G122" s="690"/>
      <c r="H122" s="680" t="e">
        <f>+LOOKUP(AI26,Hoja2!A5:A558,Hoja2!BS5:BS558)</f>
        <v>#N/A</v>
      </c>
      <c r="I122" s="681"/>
      <c r="J122" s="682"/>
      <c r="K122" s="683" t="e">
        <f t="shared" ref="K122:K124" si="20">+IF(H122=0,"",CHOOSE(IF(H122&lt;1,1,IF(H122&gt;4.6,H122+0.3,H122)),"Bj","Bj","Bs","A","S"))</f>
        <v>#N/A</v>
      </c>
      <c r="L122" s="684"/>
      <c r="M122" s="685"/>
      <c r="N122" s="697"/>
      <c r="O122" s="553" t="e">
        <f t="shared" si="15"/>
        <v>#N/A</v>
      </c>
      <c r="P122" s="10">
        <f t="shared" si="19"/>
        <v>15</v>
      </c>
      <c r="Q122" s="677" t="e">
        <f>+(CHOOSE(LOOKUP(M15*100+M17,AQ52:AQ66,AR52:AR66),Hoja2!BS55,Hoja2!BS111,Hoja2!BS167,Hoja2!BS223,Hoja2!BS279,Hoja2!BS335,Hoja2!BS391,Hoja2!BS447,Hoja2!BS503,Hoja2!BS559))</f>
        <v>#N/A</v>
      </c>
      <c r="R122" s="678"/>
      <c r="S122" s="678"/>
      <c r="T122" s="678"/>
      <c r="U122" s="678"/>
      <c r="V122" s="678"/>
      <c r="W122" s="678"/>
      <c r="X122" s="678"/>
      <c r="Y122" s="678"/>
      <c r="Z122" s="678"/>
      <c r="AA122" s="678"/>
      <c r="AB122" s="678"/>
      <c r="AC122" s="678"/>
      <c r="AD122" s="678"/>
      <c r="AE122" s="678"/>
      <c r="AF122" s="678"/>
      <c r="AG122" s="678"/>
      <c r="AH122" s="679"/>
      <c r="AM122" s="1"/>
      <c r="AN122" s="1"/>
      <c r="AO122" s="1"/>
      <c r="AP122" s="1"/>
    </row>
    <row r="123" spans="1:42" ht="20.25" thickTop="1" thickBot="1">
      <c r="A123" s="1"/>
      <c r="B123" s="1"/>
      <c r="C123" s="1"/>
      <c r="D123" s="1"/>
      <c r="E123" s="1"/>
      <c r="F123" s="840"/>
      <c r="G123" s="690"/>
      <c r="H123" s="680" t="e">
        <f>+LOOKUP(AI26,Hoja2!A5:A558,Hoja2!BT5:BT558)</f>
        <v>#N/A</v>
      </c>
      <c r="I123" s="681"/>
      <c r="J123" s="682"/>
      <c r="K123" s="683" t="e">
        <f t="shared" si="20"/>
        <v>#N/A</v>
      </c>
      <c r="L123" s="684"/>
      <c r="M123" s="685"/>
      <c r="N123" s="697"/>
      <c r="O123" s="553" t="e">
        <f t="shared" si="15"/>
        <v>#N/A</v>
      </c>
      <c r="P123" s="10">
        <f t="shared" si="19"/>
        <v>16</v>
      </c>
      <c r="Q123" s="677" t="e">
        <f>+(CHOOSE(LOOKUP(M15*100+M17,AQ52:AQ66,AR52:AR66),Hoja2!BT55,Hoja2!BT111,Hoja2!BT167,Hoja2!BT223,Hoja2!BT279,Hoja2!BT335,Hoja2!BT391,Hoja2!BT447,Hoja2!BT503,Hoja2!BT559))</f>
        <v>#N/A</v>
      </c>
      <c r="R123" s="678"/>
      <c r="S123" s="678"/>
      <c r="T123" s="678"/>
      <c r="U123" s="678"/>
      <c r="V123" s="678"/>
      <c r="W123" s="678"/>
      <c r="X123" s="678"/>
      <c r="Y123" s="678"/>
      <c r="Z123" s="678"/>
      <c r="AA123" s="678"/>
      <c r="AB123" s="678"/>
      <c r="AC123" s="678"/>
      <c r="AD123" s="678"/>
      <c r="AE123" s="678"/>
      <c r="AF123" s="678"/>
      <c r="AG123" s="678"/>
      <c r="AH123" s="679"/>
      <c r="AM123" s="1"/>
      <c r="AN123" s="1"/>
      <c r="AO123" s="1"/>
      <c r="AP123" s="1"/>
    </row>
    <row r="124" spans="1:42" ht="20.25" thickTop="1" thickBot="1">
      <c r="A124" s="1"/>
      <c r="B124" s="1"/>
      <c r="C124" s="1"/>
      <c r="D124" s="1"/>
      <c r="E124" s="1"/>
      <c r="F124" s="840"/>
      <c r="G124" s="690"/>
      <c r="H124" s="680" t="e">
        <f>+LOOKUP(AI26,Hoja2!A5:A558,Hoja2!BU5:BU558)</f>
        <v>#N/A</v>
      </c>
      <c r="I124" s="681"/>
      <c r="J124" s="682"/>
      <c r="K124" s="683" t="e">
        <f t="shared" si="20"/>
        <v>#N/A</v>
      </c>
      <c r="L124" s="684"/>
      <c r="M124" s="685"/>
      <c r="N124" s="697"/>
      <c r="O124" s="553" t="e">
        <f t="shared" si="15"/>
        <v>#N/A</v>
      </c>
      <c r="P124" s="10">
        <f t="shared" si="19"/>
        <v>17</v>
      </c>
      <c r="Q124" s="677" t="e">
        <f>+(CHOOSE(LOOKUP(M15*100+M17,AQ52:AQ66,AR52:AR66),Hoja2!BU55,Hoja2!BU111,Hoja2!BU167,Hoja2!BU223,Hoja2!BU279,Hoja2!BU335,Hoja2!BU391,Hoja2!BU447,Hoja2!BU503,Hoja2!BU559))</f>
        <v>#N/A</v>
      </c>
      <c r="R124" s="678"/>
      <c r="S124" s="678"/>
      <c r="T124" s="678"/>
      <c r="U124" s="678"/>
      <c r="V124" s="678"/>
      <c r="W124" s="678"/>
      <c r="X124" s="678"/>
      <c r="Y124" s="678"/>
      <c r="Z124" s="678"/>
      <c r="AA124" s="678"/>
      <c r="AB124" s="678"/>
      <c r="AC124" s="678"/>
      <c r="AD124" s="678"/>
      <c r="AE124" s="678"/>
      <c r="AF124" s="678"/>
      <c r="AG124" s="678"/>
      <c r="AH124" s="679"/>
      <c r="AM124" s="1"/>
      <c r="AN124" s="1"/>
      <c r="AO124" s="1"/>
      <c r="AP124" s="1"/>
    </row>
    <row r="125" spans="1:42" ht="20.25" thickTop="1" thickBot="1">
      <c r="A125" s="1"/>
      <c r="B125" s="1"/>
      <c r="C125" s="1"/>
      <c r="D125" s="1"/>
      <c r="E125" s="1"/>
      <c r="F125" s="850"/>
      <c r="G125" s="691"/>
      <c r="H125" s="680" t="e">
        <f>+LOOKUP(AI26,Hoja2!A5:A558,Hoja2!BV5:BV558)</f>
        <v>#N/A</v>
      </c>
      <c r="I125" s="681"/>
      <c r="J125" s="682"/>
      <c r="K125" s="683" t="e">
        <f>+IF(H125=0,"",CHOOSE(IF(H125&lt;1,1,IF(H125&gt;4.6,H125+0.3,H125)),"Bj","Bj","Bs","A","S"))</f>
        <v>#N/A</v>
      </c>
      <c r="L125" s="684"/>
      <c r="M125" s="685"/>
      <c r="N125" s="698"/>
      <c r="O125" s="553" t="e">
        <f t="shared" si="15"/>
        <v>#N/A</v>
      </c>
      <c r="P125" s="10">
        <f t="shared" si="19"/>
        <v>18</v>
      </c>
      <c r="Q125" s="677" t="e">
        <f>+(CHOOSE(LOOKUP(M15*100+M17,AQ52:AQ66,AR52:AR66),Hoja2!BV55,Hoja2!BV111,Hoja2!BV167,Hoja2!BV223,Hoja2!BV279,Hoja2!BV335,Hoja2!BV391,Hoja2!BV447,Hoja2!BV503,Hoja2!BV559))</f>
        <v>#N/A</v>
      </c>
      <c r="R125" s="678"/>
      <c r="S125" s="678"/>
      <c r="T125" s="678"/>
      <c r="U125" s="678"/>
      <c r="V125" s="678"/>
      <c r="W125" s="678"/>
      <c r="X125" s="678"/>
      <c r="Y125" s="678"/>
      <c r="Z125" s="678"/>
      <c r="AA125" s="678"/>
      <c r="AB125" s="678"/>
      <c r="AC125" s="678"/>
      <c r="AD125" s="678"/>
      <c r="AE125" s="678"/>
      <c r="AF125" s="678"/>
      <c r="AG125" s="678"/>
      <c r="AH125" s="679"/>
      <c r="AM125" s="1"/>
      <c r="AN125" s="1"/>
      <c r="AO125" s="1"/>
      <c r="AP125" s="1"/>
    </row>
    <row r="126" spans="1:42" ht="28.5" thickTop="1" thickBot="1">
      <c r="A126" s="1"/>
      <c r="B126" s="1"/>
      <c r="C126" s="1"/>
      <c r="D126" s="1"/>
      <c r="E126" s="1"/>
      <c r="F126" s="839" t="s">
        <v>428</v>
      </c>
      <c r="G126" s="540" t="e">
        <f>+G98</f>
        <v>#N/A</v>
      </c>
      <c r="H126" s="680" t="e">
        <f>+LOOKUP(AI26,Hoja2!A5:A558,Hoja2!BW5:BW558)</f>
        <v>#N/A</v>
      </c>
      <c r="I126" s="681"/>
      <c r="J126" s="682"/>
      <c r="K126" s="683" t="e">
        <f>+IF(H126=0,"",CHOOSE(IF(H126&lt;1,1,IF(H126&gt;4.6,H126+0.3,H126)),"Bj","Bj","Bs","A","S"))</f>
        <v>#N/A</v>
      </c>
      <c r="L126" s="684"/>
      <c r="M126" s="685"/>
      <c r="N126" s="541" t="e">
        <f>+H126</f>
        <v>#N/A</v>
      </c>
      <c r="O126" s="553" t="e">
        <f t="shared" ref="O109:O128" si="21">+IF(H126=3.4,"Recup",IF(H126=3.1,"Recup",IF(H126=4.95,"C.video",IF(H126=2.6,"Recup",""))))</f>
        <v>#N/A</v>
      </c>
      <c r="P126" s="10">
        <f t="shared" si="19"/>
        <v>19</v>
      </c>
      <c r="Q126" s="677" t="e">
        <f>+(CHOOSE(LOOKUP(M15*100+M17,AQ52:AQ66,AR52:AR66),Hoja2!BW55,Hoja2!BW111,Hoja2!BW167,Hoja2!BW223,Hoja2!BW279,Hoja2!BW335,Hoja2!BW391,Hoja2!BW447,Hoja2!BW503,Hoja2!BW559))</f>
        <v>#N/A</v>
      </c>
      <c r="R126" s="678"/>
      <c r="S126" s="678"/>
      <c r="T126" s="678"/>
      <c r="U126" s="678"/>
      <c r="V126" s="678"/>
      <c r="W126" s="678"/>
      <c r="X126" s="678"/>
      <c r="Y126" s="678"/>
      <c r="Z126" s="678"/>
      <c r="AA126" s="678"/>
      <c r="AB126" s="678"/>
      <c r="AC126" s="678"/>
      <c r="AD126" s="678"/>
      <c r="AE126" s="678"/>
      <c r="AF126" s="678"/>
      <c r="AG126" s="678"/>
      <c r="AH126" s="679"/>
      <c r="AM126" s="1"/>
      <c r="AN126" s="1"/>
      <c r="AO126" s="1"/>
      <c r="AP126" s="1"/>
    </row>
    <row r="127" spans="1:42" ht="27.75" thickTop="1" thickBot="1">
      <c r="A127" s="1"/>
      <c r="B127" s="1"/>
      <c r="C127" s="1"/>
      <c r="D127" s="1"/>
      <c r="E127" s="1"/>
      <c r="F127" s="840"/>
      <c r="G127" s="540" t="e">
        <f>+G99</f>
        <v>#N/A</v>
      </c>
      <c r="H127" s="680" t="e">
        <f>+LOOKUP(AI26,Hoja2!A5:A558,Hoja2!BX5:BX558)</f>
        <v>#N/A</v>
      </c>
      <c r="I127" s="681"/>
      <c r="J127" s="682"/>
      <c r="K127" s="683" t="e">
        <f>+IF(H127=0,"",CHOOSE(IF(H127&lt;1,1,IF(H127&gt;4.6,H127+0.3,H127)),"Bj","Bj","Bs","A","S"))</f>
        <v>#N/A</v>
      </c>
      <c r="L127" s="684"/>
      <c r="M127" s="685"/>
      <c r="N127" s="541" t="e">
        <f>+H127</f>
        <v>#N/A</v>
      </c>
      <c r="O127" s="553" t="e">
        <f t="shared" si="21"/>
        <v>#N/A</v>
      </c>
      <c r="P127" s="10">
        <f t="shared" si="19"/>
        <v>20</v>
      </c>
      <c r="Q127" s="677" t="e">
        <f>+(CHOOSE(LOOKUP(M15*100+M17,AQ52:AQ66,AR52:AR66),Hoja2!BX55,Hoja2!BX111,Hoja2!BX167,Hoja2!BX223,Hoja2!BX279,Hoja2!BX335,Hoja2!BX391,Hoja2!BX447,Hoja2!BX503,Hoja2!BX559))</f>
        <v>#N/A</v>
      </c>
      <c r="R127" s="678"/>
      <c r="S127" s="678"/>
      <c r="T127" s="678"/>
      <c r="U127" s="678"/>
      <c r="V127" s="678"/>
      <c r="W127" s="678"/>
      <c r="X127" s="678"/>
      <c r="Y127" s="678"/>
      <c r="Z127" s="678"/>
      <c r="AA127" s="678"/>
      <c r="AB127" s="678"/>
      <c r="AC127" s="678"/>
      <c r="AD127" s="678"/>
      <c r="AE127" s="678"/>
      <c r="AF127" s="678"/>
      <c r="AG127" s="678"/>
      <c r="AH127" s="679"/>
      <c r="AM127" s="1"/>
      <c r="AN127" s="1"/>
      <c r="AO127" s="1"/>
      <c r="AP127" s="1"/>
    </row>
    <row r="128" spans="1:42" ht="27.75" thickTop="1" thickBot="1">
      <c r="A128" s="1"/>
      <c r="B128" s="1"/>
      <c r="C128" s="1"/>
      <c r="D128" s="1"/>
      <c r="E128" s="1"/>
      <c r="F128" s="840"/>
      <c r="G128" s="540" t="e">
        <f>+G100</f>
        <v>#N/A</v>
      </c>
      <c r="H128" s="680" t="e">
        <f>+LOOKUP(AI26,Hoja2!A5:A558,Hoja2!BY5:BY558)</f>
        <v>#N/A</v>
      </c>
      <c r="I128" s="681"/>
      <c r="J128" s="682"/>
      <c r="K128" s="683" t="e">
        <f>+IF(H128=0,"",CHOOSE(IF(H128&lt;1,1,IF(H128&gt;4.6,H128+0.3,H128)),"Bj","Bj","Bs","A","S"))</f>
        <v>#N/A</v>
      </c>
      <c r="L128" s="684"/>
      <c r="M128" s="685"/>
      <c r="N128" s="541" t="e">
        <f>+H128</f>
        <v>#N/A</v>
      </c>
      <c r="O128" s="553" t="e">
        <f t="shared" si="21"/>
        <v>#N/A</v>
      </c>
      <c r="P128" s="10">
        <f t="shared" si="19"/>
        <v>21</v>
      </c>
      <c r="Q128" s="841" t="e">
        <f>+(CHOOSE(LOOKUP(M15*100+M17,AQ52:AQ66,AR52:AR66),Hoja2!BY55,Hoja2!BY111,Hoja2!BY167,Hoja2!BY223,Hoja2!BY279,Hoja2!BY335,Hoja2!BY391,Hoja2!BY447,Hoja2!BY503,Hoja2!BY559))</f>
        <v>#N/A</v>
      </c>
      <c r="R128" s="842"/>
      <c r="S128" s="842"/>
      <c r="T128" s="842"/>
      <c r="U128" s="842"/>
      <c r="V128" s="842"/>
      <c r="W128" s="842"/>
      <c r="X128" s="842"/>
      <c r="Y128" s="842"/>
      <c r="Z128" s="842"/>
      <c r="AA128" s="842"/>
      <c r="AB128" s="842"/>
      <c r="AC128" s="842"/>
      <c r="AD128" s="842"/>
      <c r="AE128" s="842"/>
      <c r="AF128" s="842"/>
      <c r="AG128" s="842"/>
      <c r="AH128" s="843"/>
      <c r="AM128" s="1"/>
      <c r="AN128" s="1"/>
      <c r="AO128" s="1"/>
      <c r="AP128" s="1"/>
    </row>
    <row r="129" spans="1:42" ht="20.25" thickTop="1" thickBot="1">
      <c r="A129" s="1"/>
      <c r="B129" s="1"/>
      <c r="C129" s="1"/>
      <c r="D129" s="1"/>
      <c r="E129" s="1"/>
      <c r="F129" s="840"/>
      <c r="G129" s="3"/>
      <c r="H129" s="844"/>
      <c r="I129" s="845"/>
      <c r="J129" s="846"/>
      <c r="K129" s="683"/>
      <c r="L129" s="684"/>
      <c r="M129" s="685"/>
      <c r="N129" s="3"/>
      <c r="O129" s="553" t="str">
        <f t="shared" ref="O129" si="22">+IF(H129=3.4,"Recup",IF(H129=3.1,"Recup",IF(H129=4.9,"conc.video",IF(H129=2.6,"Recup",""))))</f>
        <v/>
      </c>
      <c r="P129" s="10"/>
      <c r="Q129" s="847"/>
      <c r="R129" s="848"/>
      <c r="S129" s="848"/>
      <c r="T129" s="848"/>
      <c r="U129" s="848"/>
      <c r="V129" s="848"/>
      <c r="W129" s="848"/>
      <c r="X129" s="848"/>
      <c r="Y129" s="848"/>
      <c r="Z129" s="848"/>
      <c r="AA129" s="848"/>
      <c r="AB129" s="848"/>
      <c r="AC129" s="848"/>
      <c r="AD129" s="848"/>
      <c r="AE129" s="848"/>
      <c r="AF129" s="848"/>
      <c r="AG129" s="848"/>
      <c r="AH129" s="849"/>
      <c r="AM129" s="1"/>
      <c r="AN129" s="1"/>
      <c r="AO129" s="1"/>
      <c r="AP129" s="1"/>
    </row>
    <row r="130" spans="1:42" ht="20.25" thickTop="1" thickBot="1">
      <c r="A130" s="1"/>
      <c r="B130" s="1"/>
      <c r="C130" s="1"/>
      <c r="D130" s="1"/>
      <c r="E130" s="1"/>
      <c r="F130" s="11"/>
      <c r="G130" s="821" t="str">
        <f>+G102</f>
        <v>DEFINIT</v>
      </c>
      <c r="H130" s="822"/>
      <c r="I130" s="823" t="e">
        <f>+G108*N108+G119*N119+G126*N126+G127*N127+G128*N128</f>
        <v>#N/A</v>
      </c>
      <c r="J130" s="682"/>
      <c r="K130" s="683" t="e">
        <f>+IF(I130=0,"",CHOOSE(IF(I130&lt;1,1,IF(I130&gt;4.6,I130+0.3,I130)),"Bj","Bj","Bs","A","S"))</f>
        <v>#N/A</v>
      </c>
      <c r="L130" s="684"/>
      <c r="M130" s="685"/>
      <c r="N130" s="3"/>
      <c r="O130" s="554"/>
      <c r="P130" s="824" t="s">
        <v>210</v>
      </c>
      <c r="Q130" s="825"/>
      <c r="R130" s="825"/>
      <c r="S130" s="825"/>
      <c r="T130" s="825"/>
      <c r="U130" s="825"/>
      <c r="V130" s="825"/>
      <c r="W130" s="825"/>
      <c r="X130" s="825"/>
      <c r="Y130" s="825"/>
      <c r="Z130" s="825"/>
      <c r="AA130" s="825"/>
      <c r="AB130" s="825"/>
      <c r="AC130" s="825"/>
      <c r="AD130" s="825"/>
      <c r="AE130" s="825"/>
      <c r="AF130" s="825"/>
      <c r="AG130" s="825"/>
      <c r="AH130" s="826"/>
      <c r="AM130" s="1"/>
      <c r="AN130" s="1"/>
      <c r="AO130" s="1"/>
      <c r="AP130" s="1"/>
    </row>
    <row r="131" spans="1:42" ht="17.25" thickTop="1" thickBot="1">
      <c r="A131" s="1"/>
      <c r="B131" s="1"/>
      <c r="C131" s="1"/>
      <c r="D131" s="1"/>
      <c r="E131" s="1"/>
      <c r="F131" s="12"/>
      <c r="H131" s="13"/>
      <c r="I131" s="813" t="e">
        <f>+IF(I130=0,"",IF(I130&lt;3,"REPRUEBA",IF(I130&lt;4,"DEBE MEJORAR","FELICITACIONES")))</f>
        <v>#N/A</v>
      </c>
      <c r="J131" s="814"/>
      <c r="K131" s="814"/>
      <c r="L131" s="815"/>
      <c r="M131" s="14"/>
      <c r="P131" s="816" t="str">
        <f>+P103</f>
        <v>INASISTENCIAS:</v>
      </c>
      <c r="Q131" s="817"/>
      <c r="R131" s="817"/>
      <c r="S131" s="817"/>
      <c r="T131" s="15" t="e">
        <f>+LOOKUP($AI26,Hoja2!$A5:$A558,Hoja2!CN5:CN558)</f>
        <v>#N/A</v>
      </c>
      <c r="U131" s="818" t="str">
        <f>+U103</f>
        <v>Módulos</v>
      </c>
      <c r="V131" s="818"/>
      <c r="W131" s="819"/>
      <c r="AM131" s="1"/>
      <c r="AN131" s="1"/>
      <c r="AO131" s="1"/>
      <c r="AP131" s="1"/>
    </row>
    <row r="132" spans="1:42" ht="27.6" customHeight="1" thickTop="1" thickBot="1">
      <c r="A132" s="1"/>
      <c r="B132" s="1"/>
      <c r="C132" s="1"/>
      <c r="D132" s="1"/>
      <c r="E132" s="1"/>
      <c r="G132" s="809" t="str">
        <f>+G104</f>
        <v>Número de notas</v>
      </c>
      <c r="H132" s="810"/>
      <c r="I132" s="39">
        <f>+COUNTIF(H108:J128,"&gt;0")</f>
        <v>0</v>
      </c>
      <c r="AM132" s="1"/>
      <c r="AN132" s="1"/>
      <c r="AO132" s="1"/>
      <c r="AP132" s="1"/>
    </row>
    <row r="133" spans="1:42" ht="23.25">
      <c r="A133" s="1"/>
      <c r="B133" s="1"/>
      <c r="C133" s="1"/>
      <c r="D133" s="1"/>
      <c r="E133" s="1"/>
      <c r="U133" s="820" t="s">
        <v>215</v>
      </c>
      <c r="V133" s="820"/>
      <c r="W133" s="820"/>
      <c r="X133" s="820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25">
      <c r="A134" s="1"/>
      <c r="B134" s="1"/>
      <c r="C134" s="1"/>
      <c r="D134" s="1"/>
      <c r="E134" s="1"/>
      <c r="Q134" s="9"/>
      <c r="R134" s="9"/>
      <c r="S134" s="9"/>
      <c r="T134" s="9"/>
      <c r="U134" s="820" t="s">
        <v>215</v>
      </c>
      <c r="V134" s="820"/>
      <c r="W134" s="820"/>
      <c r="X134" s="820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>
      <c r="A135" s="1"/>
      <c r="B135" s="1"/>
      <c r="C135" s="1"/>
      <c r="D135" s="1"/>
      <c r="E135" s="1"/>
      <c r="U135" s="820" t="s">
        <v>213</v>
      </c>
      <c r="V135" s="820"/>
      <c r="W135" s="820"/>
      <c r="X135" s="820"/>
      <c r="AM135" s="1"/>
      <c r="AN135" s="1"/>
      <c r="AO135" s="1"/>
      <c r="AP135" s="1"/>
    </row>
    <row r="136" spans="1:42" ht="35.450000000000003" customHeight="1" thickBot="1">
      <c r="A136" s="1"/>
      <c r="B136" s="1"/>
      <c r="C136" s="1"/>
      <c r="D136" s="1"/>
      <c r="E136" s="1"/>
      <c r="O136" s="827" t="str">
        <f>+CONCATENATE("NOTA DEL AREA  PARA EL PERIODO: ",+Q29)</f>
        <v>NOTA DEL AREA  PARA EL PERIODO: TRES</v>
      </c>
      <c r="P136" s="828"/>
      <c r="Q136" s="828"/>
      <c r="R136" s="828"/>
      <c r="S136" s="828"/>
      <c r="T136" s="828"/>
      <c r="U136" s="828"/>
      <c r="V136" s="829" t="e">
        <f>+(1-IF(I130=0,0,0.2)-IF(I102=0,0,0.2))*I74+I102*0.2+I130*0.2</f>
        <v>#N/A</v>
      </c>
      <c r="W136" s="829"/>
      <c r="X136" s="830"/>
      <c r="AD136" s="548"/>
      <c r="AM136" s="1"/>
      <c r="AN136" s="1"/>
      <c r="AO136" s="1"/>
      <c r="AP136" s="1"/>
    </row>
    <row r="137" spans="1:42" ht="18.75">
      <c r="A137" s="1"/>
      <c r="B137" s="1"/>
      <c r="C137" s="1"/>
      <c r="D137" s="1"/>
      <c r="E137" s="1"/>
      <c r="S137" s="831" t="s">
        <v>214</v>
      </c>
      <c r="T137" s="831"/>
      <c r="U137" s="831"/>
      <c r="V137" s="831"/>
      <c r="W137" s="831"/>
      <c r="X137" s="831"/>
      <c r="Y137" s="831"/>
      <c r="AM137" s="1"/>
      <c r="AN137" s="1"/>
      <c r="AO137" s="1"/>
      <c r="AP137" s="1"/>
    </row>
    <row r="138" spans="1:42" ht="19.149999999999999" customHeight="1">
      <c r="A138" s="1"/>
      <c r="B138" s="1"/>
      <c r="C138" s="1"/>
      <c r="D138" s="1"/>
      <c r="E138" s="1"/>
      <c r="L138" s="571"/>
      <c r="M138" s="572"/>
      <c r="N138" s="834"/>
      <c r="O138" s="834"/>
      <c r="T138" s="820" t="s">
        <v>216</v>
      </c>
      <c r="U138" s="820"/>
      <c r="V138" s="820"/>
      <c r="W138" s="820"/>
      <c r="X138" s="820"/>
      <c r="Y138" s="820"/>
      <c r="AM138" s="1"/>
      <c r="AN138" s="1"/>
      <c r="AO138" s="1"/>
      <c r="AP138" s="1"/>
    </row>
    <row r="139" spans="1:42" ht="21" customHeight="1">
      <c r="A139" s="1"/>
      <c r="B139" s="1"/>
      <c r="C139" s="1"/>
      <c r="D139" s="1"/>
      <c r="E139" s="1"/>
      <c r="L139" s="574"/>
      <c r="M139" s="574"/>
      <c r="N139" s="833"/>
      <c r="O139" s="833"/>
      <c r="T139" s="18" t="s">
        <v>217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ht="30.75" customHeight="1">
      <c r="A140" s="1"/>
      <c r="B140" s="1"/>
      <c r="C140" s="1"/>
      <c r="D140" s="1"/>
      <c r="E140" s="1"/>
      <c r="H140" s="960" t="s">
        <v>426</v>
      </c>
      <c r="I140" s="960"/>
      <c r="J140" s="557">
        <v>1</v>
      </c>
      <c r="K140" s="558">
        <v>2</v>
      </c>
      <c r="L140" s="569">
        <v>3</v>
      </c>
      <c r="M140" s="570">
        <v>4</v>
      </c>
      <c r="N140" s="835" t="s">
        <v>474</v>
      </c>
      <c r="O140" s="836"/>
      <c r="R140" s="580" t="e">
        <f>+IF(N141&gt;2.95,"APRUEBA PARA EL AÑO","")</f>
        <v>#N/A</v>
      </c>
      <c r="AM140" s="1"/>
      <c r="AN140" s="1"/>
      <c r="AO140" s="1"/>
      <c r="AP140" s="1"/>
    </row>
    <row r="141" spans="1:42" ht="31.5" customHeight="1">
      <c r="A141" s="1"/>
      <c r="B141" s="1"/>
      <c r="C141" s="1"/>
      <c r="D141" s="1"/>
      <c r="E141" s="1"/>
      <c r="H141" s="960"/>
      <c r="I141" s="960"/>
      <c r="J141" s="577" t="e">
        <f>+LOOKUP(AI26,Hoja2!A5:A558,Hoja2!EF5:EF558)</f>
        <v>#N/A</v>
      </c>
      <c r="K141" s="577" t="e">
        <f>+LOOKUP(AI26,Hoja2!A5:A558,Hoja2!EG5:EG558)</f>
        <v>#N/A</v>
      </c>
      <c r="L141" s="570" t="e">
        <f>+LOOKUP(AI26,Hoja2!A5:A558,Hoja2!EH5:EH558)</f>
        <v>#N/A</v>
      </c>
      <c r="M141" s="556" t="e">
        <f>+LOOKUP(AI26,Hoja2!A5:A558,Hoja2!EI5:EI558)</f>
        <v>#N/A</v>
      </c>
      <c r="N141" s="837" t="e">
        <f>SUM(J141:M141)/(4-COUNTIF(J141:M141,0))</f>
        <v>#N/A</v>
      </c>
      <c r="O141" s="838"/>
      <c r="R141" s="579"/>
      <c r="S141" s="578" t="e">
        <f>+IF(N141&lt;3,"REPRUEBA PARA EL AÑO","")</f>
        <v>#N/A</v>
      </c>
      <c r="V141" s="573"/>
      <c r="AM141" s="1"/>
      <c r="AN141" s="1"/>
      <c r="AO141" s="1"/>
      <c r="AP141" s="1"/>
    </row>
    <row r="142" spans="1:42">
      <c r="A142" s="1"/>
      <c r="B142" s="1"/>
      <c r="C142" s="1"/>
      <c r="D142" s="1"/>
      <c r="E142" s="1"/>
      <c r="AM142" s="1"/>
      <c r="AN142" s="1"/>
      <c r="AO142" s="1"/>
      <c r="AP142" s="1"/>
    </row>
    <row r="143" spans="1:42">
      <c r="A143" s="1"/>
      <c r="B143" s="1"/>
      <c r="C143" s="1"/>
      <c r="D143" s="1"/>
      <c r="E143" s="1"/>
      <c r="AM143" s="1"/>
      <c r="AN143" s="1"/>
      <c r="AO143" s="1"/>
      <c r="AP143" s="1"/>
    </row>
    <row r="144" spans="1:4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26.25">
      <c r="A145" s="1"/>
      <c r="B145" s="1"/>
      <c r="C145" s="1"/>
      <c r="D145" s="1"/>
      <c r="E145" s="1"/>
      <c r="F145" s="1"/>
      <c r="G145" s="1"/>
      <c r="H145" s="832" t="s">
        <v>224</v>
      </c>
      <c r="I145" s="832"/>
      <c r="J145" s="832"/>
      <c r="K145" s="832"/>
      <c r="L145" s="832"/>
      <c r="M145" s="832"/>
      <c r="N145" s="832"/>
      <c r="O145" s="832"/>
      <c r="P145" s="832"/>
      <c r="Q145" s="832"/>
      <c r="R145" s="832"/>
      <c r="S145" s="832"/>
      <c r="T145" s="832"/>
      <c r="U145" s="832"/>
      <c r="V145" s="832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>
      <c r="A147" s="1"/>
      <c r="B147" s="1"/>
      <c r="C147" s="1"/>
      <c r="D147" s="1"/>
      <c r="E147" s="1"/>
      <c r="AL147" s="32"/>
      <c r="AM147" s="1"/>
      <c r="AN147" s="1"/>
      <c r="AO147" s="1"/>
      <c r="AP147" s="1"/>
    </row>
    <row r="148" spans="1:42" ht="18.75">
      <c r="A148" s="1"/>
      <c r="B148" s="1"/>
      <c r="C148" s="1"/>
      <c r="D148" s="1"/>
      <c r="E148" s="1"/>
      <c r="F148" s="25" t="s">
        <v>218</v>
      </c>
      <c r="P148" t="s">
        <v>219</v>
      </c>
      <c r="AL148" s="32"/>
      <c r="AM148" s="1"/>
      <c r="AN148" s="1"/>
      <c r="AO148" s="1"/>
      <c r="AP148" s="1"/>
    </row>
    <row r="149" spans="1:42">
      <c r="A149" s="1"/>
      <c r="B149" s="1"/>
      <c r="C149" s="1"/>
      <c r="D149" s="1"/>
      <c r="E149" s="1"/>
      <c r="R149" t="s">
        <v>220</v>
      </c>
      <c r="AL149" s="32"/>
      <c r="AM149" s="1"/>
      <c r="AN149" s="1"/>
      <c r="AO149" s="1"/>
      <c r="AP149" s="1"/>
    </row>
    <row r="150" spans="1:42" ht="16.5" thickBot="1">
      <c r="A150" s="1"/>
      <c r="B150" s="1"/>
      <c r="C150" s="1"/>
      <c r="D150" s="1"/>
      <c r="E150" s="1"/>
      <c r="U150" t="s">
        <v>221</v>
      </c>
      <c r="AL150" s="32"/>
      <c r="AM150" s="1"/>
      <c r="AN150" s="1"/>
      <c r="AO150" s="1"/>
      <c r="AP150" s="1"/>
    </row>
    <row r="151" spans="1:42" ht="16.5" thickBot="1">
      <c r="A151" s="1"/>
      <c r="B151" s="1"/>
      <c r="C151" s="1"/>
      <c r="D151" s="1"/>
      <c r="E151" s="1"/>
      <c r="I151" s="735" t="e">
        <f>+IF(H50="","",H50)</f>
        <v>#N/A</v>
      </c>
      <c r="J151" s="736"/>
      <c r="K151" s="736"/>
      <c r="L151" s="737"/>
      <c r="AL151" s="32"/>
      <c r="AM151" s="1"/>
      <c r="AN151" s="1"/>
      <c r="AO151" s="1"/>
      <c r="AP151" s="1"/>
    </row>
    <row r="152" spans="1:42" ht="16.5" thickBot="1">
      <c r="A152" s="1"/>
      <c r="B152" s="1"/>
      <c r="C152" s="1"/>
      <c r="D152" s="1"/>
      <c r="E152" s="1"/>
      <c r="AL152" s="32"/>
      <c r="AM152" s="1"/>
      <c r="AN152" s="1"/>
      <c r="AO152" s="1"/>
      <c r="AP152" s="1"/>
    </row>
    <row r="153" spans="1:42" ht="16.5" thickBot="1">
      <c r="A153" s="1"/>
      <c r="B153" s="1"/>
      <c r="C153" s="1"/>
      <c r="D153" s="1"/>
      <c r="E153" s="1"/>
      <c r="L153" s="738" t="s">
        <v>222</v>
      </c>
      <c r="M153" s="739"/>
      <c r="N153" s="739"/>
      <c r="O153" s="740"/>
      <c r="P153" s="741" t="s">
        <v>6</v>
      </c>
      <c r="Q153" s="742"/>
      <c r="R153" s="742"/>
      <c r="S153" s="743"/>
      <c r="T153" s="744" t="s">
        <v>7</v>
      </c>
      <c r="U153" s="745"/>
      <c r="V153" s="745"/>
      <c r="W153" s="746"/>
      <c r="X153" s="747" t="s">
        <v>8</v>
      </c>
      <c r="Y153" s="748"/>
      <c r="Z153" s="748"/>
      <c r="AA153" s="749"/>
      <c r="AB153" s="750" t="s">
        <v>223</v>
      </c>
      <c r="AC153" s="751"/>
      <c r="AD153" s="751"/>
      <c r="AE153" s="752"/>
      <c r="AM153" s="1"/>
      <c r="AN153" s="1"/>
      <c r="AO153" s="1"/>
      <c r="AP153" s="1"/>
    </row>
    <row r="154" spans="1:42" ht="16.5" thickBot="1">
      <c r="A154" s="1"/>
      <c r="B154" s="1"/>
      <c r="C154" s="1"/>
      <c r="D154" s="1"/>
      <c r="E154" s="1"/>
      <c r="L154" s="738"/>
      <c r="M154" s="739"/>
      <c r="N154" s="739"/>
      <c r="O154" s="740"/>
      <c r="P154" s="756" t="e">
        <f>+Hoja2!#REF!</f>
        <v>#REF!</v>
      </c>
      <c r="Q154" s="757"/>
      <c r="R154" s="757"/>
      <c r="S154" s="758"/>
      <c r="T154" s="759" t="e">
        <f>+Hoja2!#REF!</f>
        <v>#REF!</v>
      </c>
      <c r="U154" s="760"/>
      <c r="V154" s="760"/>
      <c r="W154" s="761"/>
      <c r="X154" s="786" t="e">
        <f>100%-P154-T154</f>
        <v>#REF!</v>
      </c>
      <c r="Y154" s="787"/>
      <c r="Z154" s="787"/>
      <c r="AA154" s="788"/>
      <c r="AB154" s="753"/>
      <c r="AC154" s="754"/>
      <c r="AD154" s="754"/>
      <c r="AE154" s="755"/>
      <c r="AM154" s="1"/>
      <c r="AN154" s="1"/>
      <c r="AO154" s="1"/>
      <c r="AP154" s="1"/>
    </row>
    <row r="155" spans="1:42" ht="16.5" thickBot="1">
      <c r="A155" s="1"/>
      <c r="B155" s="1"/>
      <c r="C155" s="1"/>
      <c r="D155" s="1"/>
      <c r="E155" s="1"/>
      <c r="L155" s="738" t="s">
        <v>11</v>
      </c>
      <c r="M155" s="739"/>
      <c r="N155" s="739"/>
      <c r="O155" s="740"/>
      <c r="P155" s="762" t="e">
        <f>+LOOKUP(AI26,Hoja2!A5:A549,Hoja2!#REF!)</f>
        <v>#REF!</v>
      </c>
      <c r="Q155" s="763"/>
      <c r="R155" s="763"/>
      <c r="S155" s="764"/>
      <c r="T155" s="765" t="e">
        <f>+LOOKUP(AI26,Hoja2!A5:A549,Hoja2!#REF!)</f>
        <v>#REF!</v>
      </c>
      <c r="U155" s="766"/>
      <c r="V155" s="766"/>
      <c r="W155" s="767"/>
      <c r="X155" s="768" t="e">
        <f>+IF(T155=0,0,2)+IF(T155=0,0,IF(P155=0,0,IF(P155&lt;3,1,2)))</f>
        <v>#REF!</v>
      </c>
      <c r="Y155" s="769"/>
      <c r="Z155" s="769"/>
      <c r="AA155" s="770"/>
      <c r="AB155" s="771" t="e">
        <f>+P155*P$154+T155*T$154+X155*X$154</f>
        <v>#REF!</v>
      </c>
      <c r="AC155" s="772"/>
      <c r="AD155" s="772"/>
      <c r="AE155" s="773"/>
      <c r="AF155" s="954" t="e">
        <f>+CHOOSE(IF(AB155&lt;1,1,AB155+0.7),"NO REFORZÓ","NO ALCANZA LOS LOGROS","SUPERA LOS LOGROS")</f>
        <v>#REF!</v>
      </c>
      <c r="AG155" s="955"/>
      <c r="AH155" s="955"/>
      <c r="AI155" s="38"/>
      <c r="AJ155" s="38"/>
      <c r="AM155" s="1"/>
      <c r="AN155" s="1"/>
      <c r="AO155" s="1"/>
      <c r="AP155" s="1"/>
    </row>
    <row r="156" spans="1:42" ht="16.5" thickBot="1">
      <c r="A156" s="1"/>
      <c r="B156" s="1"/>
      <c r="C156" s="1"/>
      <c r="D156" s="1"/>
      <c r="E156" s="1"/>
      <c r="L156" s="738"/>
      <c r="M156" s="739"/>
      <c r="N156" s="739"/>
      <c r="O156" s="740"/>
      <c r="P156" s="789" t="e">
        <f>+IF(P155=0,"",CHOOSE(IF(P155&lt;1,1,IF(P155&gt;4.6,P155+0.3,P155)),"Bj","Bj","Bs","A","S"))</f>
        <v>#REF!</v>
      </c>
      <c r="Q156" s="790"/>
      <c r="R156" s="790"/>
      <c r="S156" s="791"/>
      <c r="T156" s="777" t="e">
        <f>+IF(T155=0,"",CHOOSE(IF(T155&lt;1,1,IF(T155&gt;4.6,T155+0.3,T155)),"Bj","Bj","Bs","A","S"))</f>
        <v>#REF!</v>
      </c>
      <c r="U156" s="778"/>
      <c r="V156" s="778"/>
      <c r="W156" s="779"/>
      <c r="X156" s="780" t="e">
        <f t="shared" ref="X156" si="23">+IF(X155=0,"",CHOOSE(IF(X155&lt;1,1,IF(X155&gt;4.6,X155+0.3,X155)),"Bj","Bj","Bs","A","S"))</f>
        <v>#REF!</v>
      </c>
      <c r="Y156" s="781"/>
      <c r="Z156" s="781"/>
      <c r="AA156" s="782"/>
      <c r="AB156" s="783" t="e">
        <f t="shared" ref="AB156" si="24">+IF(AB155=0,"",CHOOSE(IF(AB155&lt;1,1,IF(AB155&gt;4.6,AB155+0.3,AB155)),"Bj","Bj","Bs","A","S"))</f>
        <v>#REF!</v>
      </c>
      <c r="AC156" s="784"/>
      <c r="AD156" s="784"/>
      <c r="AE156" s="785"/>
      <c r="AF156" s="954"/>
      <c r="AG156" s="955"/>
      <c r="AH156" s="955"/>
      <c r="AM156" s="1"/>
      <c r="AN156" s="1"/>
      <c r="AO156" s="1"/>
      <c r="AP156" s="1"/>
    </row>
    <row r="157" spans="1:42" ht="16.5" thickBot="1">
      <c r="A157" s="1"/>
      <c r="B157" s="1"/>
      <c r="C157" s="1"/>
      <c r="D157" s="1"/>
      <c r="E157" s="1"/>
      <c r="L157" s="738" t="s">
        <v>16</v>
      </c>
      <c r="M157" s="739"/>
      <c r="N157" s="739"/>
      <c r="O157" s="740"/>
      <c r="P157" s="762" t="e">
        <f>+LOOKUP(AI26,Hoja2!A5:A549,Hoja2!#REF!)</f>
        <v>#REF!</v>
      </c>
      <c r="Q157" s="763"/>
      <c r="R157" s="763"/>
      <c r="S157" s="764"/>
      <c r="T157" s="765" t="e">
        <f>+LOOKUP(AI26,Hoja2!A5:A549,Hoja2!#REF!)</f>
        <v>#REF!</v>
      </c>
      <c r="U157" s="766"/>
      <c r="V157" s="766"/>
      <c r="W157" s="767"/>
      <c r="X157" s="768" t="e">
        <f>+IF(T157=0,0,2)+IF(T157=0,0,IF(P157=0,0,IF(P157&lt;3,1,2)))</f>
        <v>#REF!</v>
      </c>
      <c r="Y157" s="769"/>
      <c r="Z157" s="769"/>
      <c r="AA157" s="770"/>
      <c r="AB157" s="806" t="e">
        <f>+P157*P$154+T157*T$154+X157*X$154</f>
        <v>#REF!</v>
      </c>
      <c r="AC157" s="807"/>
      <c r="AD157" s="807"/>
      <c r="AE157" s="808"/>
      <c r="AF157" s="954" t="e">
        <f>+CHOOSE(IF(AB157&lt;1,1,AB157+0.7),"NO REFORZÓ","NO ALCANZA LOS LOGROS","SUPERA LOS LOGROS")</f>
        <v>#REF!</v>
      </c>
      <c r="AG157" s="955"/>
      <c r="AH157" s="955"/>
      <c r="AI157" s="31"/>
      <c r="AJ157" s="31"/>
      <c r="AM157" s="1"/>
      <c r="AN157" s="1"/>
      <c r="AO157" s="1"/>
      <c r="AP157" s="1"/>
    </row>
    <row r="158" spans="1:42" ht="16.5" thickBot="1">
      <c r="A158" s="1"/>
      <c r="B158" s="1"/>
      <c r="C158" s="1"/>
      <c r="D158" s="1"/>
      <c r="E158" s="1"/>
      <c r="L158" s="738"/>
      <c r="M158" s="739"/>
      <c r="N158" s="739"/>
      <c r="O158" s="740"/>
      <c r="P158" s="789" t="e">
        <f>+IF(P157=0,"",CHOOSE(IF(P157&lt;1,1,IF(P157&gt;4.6,P157+0.3,P157)),"Bj","Bj","Bs","A","S"))</f>
        <v>#REF!</v>
      </c>
      <c r="Q158" s="790"/>
      <c r="R158" s="790"/>
      <c r="S158" s="791"/>
      <c r="T158" s="777" t="e">
        <f>+IF(T157=0,"",CHOOSE(IF(T157&lt;1,1,IF(T157&gt;4.6,T157+0.3,T157)),"Bj","Bj","Bs","A","S"))</f>
        <v>#REF!</v>
      </c>
      <c r="U158" s="778"/>
      <c r="V158" s="778"/>
      <c r="W158" s="779"/>
      <c r="X158" s="780" t="e">
        <f t="shared" ref="X158" si="25">+IF(X157=0,"",CHOOSE(IF(X157&lt;1,1,IF(X157&gt;4.6,X157+0.3,X157)),"Bj","Bj","Bs","A","S"))</f>
        <v>#REF!</v>
      </c>
      <c r="Y158" s="781"/>
      <c r="Z158" s="781"/>
      <c r="AA158" s="782"/>
      <c r="AB158" s="783" t="e">
        <f t="shared" ref="AB158" si="26">+IF(AB157=0,"",CHOOSE(IF(AB157&lt;1,1,IF(AB157&gt;4.6,AB157+0.3,AB157)),"Bj","Bj","Bs","A","S"))</f>
        <v>#REF!</v>
      </c>
      <c r="AC158" s="784"/>
      <c r="AD158" s="784"/>
      <c r="AE158" s="785"/>
      <c r="AF158" s="954"/>
      <c r="AG158" s="955"/>
      <c r="AH158" s="955"/>
      <c r="AM158" s="1"/>
      <c r="AN158" s="1"/>
      <c r="AO158" s="1"/>
      <c r="AP158" s="1"/>
    </row>
    <row r="159" spans="1:42" ht="16.149999999999999" customHeight="1" thickBot="1">
      <c r="A159" s="1"/>
      <c r="B159" s="1"/>
      <c r="C159" s="1"/>
      <c r="D159" s="1"/>
      <c r="E159" s="1"/>
      <c r="L159" s="738" t="s">
        <v>17</v>
      </c>
      <c r="M159" s="739"/>
      <c r="N159" s="739"/>
      <c r="O159" s="740"/>
      <c r="P159" s="762" t="e">
        <f>+LOOKUP(AI26,Hoja2!A5:A549,Hoja2!#REF!)</f>
        <v>#REF!</v>
      </c>
      <c r="Q159" s="763"/>
      <c r="R159" s="763"/>
      <c r="S159" s="764"/>
      <c r="T159" s="765" t="e">
        <f>+LOOKUP(AI26,Hoja2!A5:A549,Hoja2!#REF!)</f>
        <v>#REF!</v>
      </c>
      <c r="U159" s="766"/>
      <c r="V159" s="766"/>
      <c r="W159" s="767"/>
      <c r="X159" s="768" t="e">
        <f>+IF(T159=0,0,2)+IF(T159=0,0,IF(P159=0,0,IF(P159&lt;3,1,2)))</f>
        <v>#REF!</v>
      </c>
      <c r="Y159" s="769"/>
      <c r="Z159" s="769"/>
      <c r="AA159" s="770"/>
      <c r="AB159" s="806" t="e">
        <f>+P159*P$154+T159*T$154+X159*X$154</f>
        <v>#REF!</v>
      </c>
      <c r="AC159" s="807"/>
      <c r="AD159" s="807"/>
      <c r="AE159" s="808"/>
      <c r="AF159" s="954" t="e">
        <f>+CHOOSE(IF(AB159&lt;1,1,AB159+0.7),"NO REFORZÓ","NO ALCANZA LOS LOGROS","SUPERA LOS LOGROS")</f>
        <v>#REF!</v>
      </c>
      <c r="AG159" s="955"/>
      <c r="AH159" s="955"/>
      <c r="AI159" s="31"/>
      <c r="AJ159" s="31"/>
      <c r="AM159" s="1"/>
      <c r="AN159" s="1"/>
      <c r="AO159" s="1"/>
      <c r="AP159" s="1"/>
    </row>
    <row r="160" spans="1:42" ht="16.149999999999999" customHeight="1" thickBot="1">
      <c r="A160" s="1"/>
      <c r="B160" s="1"/>
      <c r="C160" s="1"/>
      <c r="D160" s="1"/>
      <c r="E160" s="1"/>
      <c r="L160" s="738"/>
      <c r="M160" s="739"/>
      <c r="N160" s="739"/>
      <c r="O160" s="740"/>
      <c r="P160" s="789" t="e">
        <f>+IF(P159=0,"",CHOOSE(IF(P159&lt;1,1,IF(P159&gt;4.6,P159+0.3,P159)),"Bj","Bj","Bs","A","S"))</f>
        <v>#REF!</v>
      </c>
      <c r="Q160" s="790"/>
      <c r="R160" s="790"/>
      <c r="S160" s="791"/>
      <c r="T160" s="777" t="e">
        <f>+IF(T159=0,"",CHOOSE(IF(T159&lt;1,1,IF(T159&gt;4.6,T159+0.3,T159)),"Bj","Bj","Bs","A","S"))</f>
        <v>#REF!</v>
      </c>
      <c r="U160" s="778"/>
      <c r="V160" s="778"/>
      <c r="W160" s="779"/>
      <c r="X160" s="780" t="e">
        <f t="shared" ref="X160" si="27">+IF(X159=0,"",CHOOSE(IF(X159&lt;1,1,IF(X159&gt;4.6,X159+0.3,X159)),"Bj","Bj","Bs","A","S"))</f>
        <v>#REF!</v>
      </c>
      <c r="Y160" s="781"/>
      <c r="Z160" s="781"/>
      <c r="AA160" s="782"/>
      <c r="AB160" s="783" t="e">
        <f t="shared" ref="AB160" si="28">+IF(AB159=0,"",CHOOSE(IF(AB159&lt;1,1,IF(AB159&gt;4.6,AB159+0.3,AB159)),"Bj","Bj","Bs","A","S"))</f>
        <v>#REF!</v>
      </c>
      <c r="AC160" s="784"/>
      <c r="AD160" s="784"/>
      <c r="AE160" s="785"/>
      <c r="AF160" s="954"/>
      <c r="AG160" s="955"/>
      <c r="AH160" s="955"/>
      <c r="AM160" s="1"/>
      <c r="AN160" s="1"/>
      <c r="AO160" s="1"/>
      <c r="AP160" s="1"/>
    </row>
    <row r="161" spans="1:42" ht="16.149999999999999" customHeight="1" thickBot="1">
      <c r="A161" s="1"/>
      <c r="B161" s="1"/>
      <c r="C161" s="1"/>
      <c r="D161" s="1"/>
      <c r="E161" s="1"/>
      <c r="L161" s="738" t="s">
        <v>18</v>
      </c>
      <c r="M161" s="739"/>
      <c r="N161" s="739"/>
      <c r="O161" s="740"/>
      <c r="P161" s="762" t="e">
        <f>+LOOKUP(AI26,Hoja2!A5:A549,Hoja2!#REF!)</f>
        <v>#REF!</v>
      </c>
      <c r="Q161" s="763"/>
      <c r="R161" s="763"/>
      <c r="S161" s="764"/>
      <c r="T161" s="765" t="e">
        <f>+LOOKUP(AI26,Hoja2!A5:A549,Hoja2!#REF!)</f>
        <v>#REF!</v>
      </c>
      <c r="U161" s="766"/>
      <c r="V161" s="766"/>
      <c r="W161" s="767"/>
      <c r="X161" s="768" t="e">
        <f>+IF(T161=0,0,2)+IF(T161=0,0,IF(P161=0,0,IF(P161&lt;3,1,2)))</f>
        <v>#REF!</v>
      </c>
      <c r="Y161" s="769"/>
      <c r="Z161" s="769"/>
      <c r="AA161" s="770"/>
      <c r="AB161" s="806" t="e">
        <f>+P161*P$154+T161*T$154+X161*X$154</f>
        <v>#REF!</v>
      </c>
      <c r="AC161" s="807"/>
      <c r="AD161" s="807"/>
      <c r="AE161" s="808"/>
      <c r="AF161" s="954" t="e">
        <f>+CHOOSE(IF(AB161&lt;1,1,AB161+0.7),"NO REFORZÓ","NO ALCANZA LOS LOGROS","SUPERA LOS LOGROS")</f>
        <v>#REF!</v>
      </c>
      <c r="AG161" s="955"/>
      <c r="AH161" s="955"/>
      <c r="AI161" s="31"/>
      <c r="AJ161" s="31"/>
      <c r="AM161" s="1"/>
      <c r="AN161" s="1"/>
      <c r="AO161" s="1"/>
      <c r="AP161" s="1"/>
    </row>
    <row r="162" spans="1:42" ht="16.149999999999999" customHeight="1" thickBot="1">
      <c r="A162" s="1"/>
      <c r="B162" s="1"/>
      <c r="C162" s="1"/>
      <c r="D162" s="1"/>
      <c r="E162" s="1"/>
      <c r="L162" s="738"/>
      <c r="M162" s="739"/>
      <c r="N162" s="739"/>
      <c r="O162" s="740"/>
      <c r="P162" s="774" t="e">
        <f>+IF(P161=0,"",CHOOSE(IF(P161&lt;1,1,IF(P161&gt;4.6,P161+0.3,P161)),"Bj","Bj","Bs","A","S"))</f>
        <v>#REF!</v>
      </c>
      <c r="Q162" s="775"/>
      <c r="R162" s="775"/>
      <c r="S162" s="776"/>
      <c r="T162" s="777" t="e">
        <f>+IF(T161=0,"",CHOOSE(IF(T161&lt;1,1,IF(T161&gt;4.6,T161+0.3,T161)),"Bj","Bj","Bs","A","S"))</f>
        <v>#REF!</v>
      </c>
      <c r="U162" s="778"/>
      <c r="V162" s="778"/>
      <c r="W162" s="779"/>
      <c r="X162" s="780" t="e">
        <f t="shared" ref="X162" si="29">+IF(X161=0,"",CHOOSE(IF(X161&lt;1,1,IF(X161&gt;4.6,X161+0.3,X161)),"Bj","Bj","Bs","A","S"))</f>
        <v>#REF!</v>
      </c>
      <c r="Y162" s="781"/>
      <c r="Z162" s="781"/>
      <c r="AA162" s="782"/>
      <c r="AB162" s="783" t="e">
        <f t="shared" ref="AB162" si="30">+IF(AB161=0,"",CHOOSE(IF(AB161&lt;1,1,IF(AB161&gt;4.6,AB161+0.3,AB161)),"Bj","Bj","Bs","A","S"))</f>
        <v>#REF!</v>
      </c>
      <c r="AC162" s="784"/>
      <c r="AD162" s="784"/>
      <c r="AE162" s="785"/>
      <c r="AF162" s="954"/>
      <c r="AG162" s="955"/>
      <c r="AH162" s="955"/>
      <c r="AM162" s="1"/>
      <c r="AN162" s="1"/>
      <c r="AO162" s="1"/>
      <c r="AP162" s="1"/>
    </row>
    <row r="163" spans="1:42" ht="16.149999999999999" customHeight="1" thickBot="1">
      <c r="A163" s="1"/>
      <c r="B163" s="1"/>
      <c r="C163" s="1"/>
      <c r="D163" s="1"/>
      <c r="E163" s="1"/>
      <c r="L163" s="26"/>
      <c r="M163" s="26"/>
      <c r="N163" s="26"/>
      <c r="O163" s="26"/>
      <c r="P163" s="27"/>
      <c r="Q163" s="27"/>
      <c r="R163" s="27"/>
      <c r="S163" s="27"/>
      <c r="T163" s="28"/>
      <c r="U163" s="28"/>
      <c r="V163" s="28"/>
      <c r="W163" s="28"/>
      <c r="X163" s="29"/>
      <c r="Y163" s="29"/>
      <c r="Z163" s="29"/>
      <c r="AA163" s="29"/>
      <c r="AB163" s="795" t="e">
        <f>+AB155+AB157+AB159+AB161</f>
        <v>#REF!</v>
      </c>
      <c r="AC163" s="796"/>
      <c r="AD163" s="796"/>
      <c r="AE163" s="797"/>
      <c r="AM163" s="1"/>
      <c r="AN163" s="1"/>
      <c r="AO163" s="1"/>
      <c r="AP163" s="1"/>
    </row>
    <row r="164" spans="1:42" ht="16.149999999999999" customHeight="1" thickBot="1">
      <c r="A164" s="1"/>
      <c r="B164" s="1"/>
      <c r="C164" s="1"/>
      <c r="D164" s="1"/>
      <c r="E164" s="1"/>
      <c r="L164" s="26"/>
      <c r="M164" s="26"/>
      <c r="N164" s="26"/>
      <c r="O164" s="26"/>
      <c r="P164" s="27"/>
      <c r="Q164" s="27"/>
      <c r="R164" s="27"/>
      <c r="S164" s="27"/>
      <c r="T164" s="28"/>
      <c r="U164" s="28"/>
      <c r="V164" s="28"/>
      <c r="W164" s="28"/>
      <c r="X164" s="29"/>
      <c r="Y164" s="29"/>
      <c r="Z164" s="29"/>
      <c r="AA164" s="29"/>
      <c r="AB164" s="30"/>
      <c r="AC164" s="30"/>
      <c r="AD164" s="30"/>
      <c r="AE164" s="30"/>
      <c r="AM164" s="1"/>
      <c r="AN164" s="1"/>
      <c r="AO164" s="1"/>
      <c r="AP164" s="1"/>
    </row>
    <row r="165" spans="1:42" ht="16.149999999999999" customHeight="1" thickBot="1">
      <c r="A165" s="1"/>
      <c r="B165" s="1"/>
      <c r="C165" s="1"/>
      <c r="D165" s="1"/>
      <c r="E165" s="1"/>
      <c r="I165" s="803" t="e">
        <f>+IF(H78="","",H78)</f>
        <v>#N/A</v>
      </c>
      <c r="J165" s="804"/>
      <c r="K165" s="804"/>
      <c r="L165" s="805"/>
      <c r="AM165" s="1"/>
      <c r="AN165" s="1"/>
      <c r="AO165" s="1"/>
      <c r="AP165" s="1"/>
    </row>
    <row r="166" spans="1:42" ht="16.149999999999999" customHeight="1" thickBot="1">
      <c r="A166" s="1"/>
      <c r="B166" s="1"/>
      <c r="C166" s="1"/>
      <c r="D166" s="1"/>
      <c r="E166" s="1"/>
      <c r="AM166" s="1"/>
      <c r="AN166" s="1"/>
      <c r="AO166" s="1"/>
      <c r="AP166" s="1"/>
    </row>
    <row r="167" spans="1:42" ht="16.149999999999999" customHeight="1" thickBot="1">
      <c r="A167" s="1"/>
      <c r="B167" s="1"/>
      <c r="C167" s="1"/>
      <c r="D167" s="1"/>
      <c r="E167" s="1"/>
      <c r="L167" s="738" t="str">
        <f>+L153</f>
        <v>PERIODO</v>
      </c>
      <c r="M167" s="739"/>
      <c r="N167" s="739"/>
      <c r="O167" s="740"/>
      <c r="P167" s="741" t="str">
        <f>+P153</f>
        <v>COGNITIVO</v>
      </c>
      <c r="Q167" s="742"/>
      <c r="R167" s="742"/>
      <c r="S167" s="743"/>
      <c r="T167" s="744" t="str">
        <f>+T153</f>
        <v>PROCEDIMENTAL</v>
      </c>
      <c r="U167" s="745"/>
      <c r="V167" s="745"/>
      <c r="W167" s="746"/>
      <c r="X167" s="747" t="str">
        <f>+X153</f>
        <v>ACTITUDINAL</v>
      </c>
      <c r="Y167" s="748"/>
      <c r="Z167" s="748"/>
      <c r="AA167" s="749"/>
      <c r="AB167" s="750" t="str">
        <f>+AB153</f>
        <v>DEFINITIVA</v>
      </c>
      <c r="AC167" s="751"/>
      <c r="AD167" s="751"/>
      <c r="AE167" s="752"/>
      <c r="AM167" s="1"/>
      <c r="AN167" s="1"/>
      <c r="AO167" s="1"/>
      <c r="AP167" s="1"/>
    </row>
    <row r="168" spans="1:42" ht="16.149999999999999" customHeight="1" thickBot="1">
      <c r="A168" s="1"/>
      <c r="B168" s="1"/>
      <c r="C168" s="1"/>
      <c r="D168" s="1"/>
      <c r="E168" s="1"/>
      <c r="L168" s="738"/>
      <c r="M168" s="739"/>
      <c r="N168" s="739"/>
      <c r="O168" s="740"/>
      <c r="P168" s="756" t="e">
        <f>+P154</f>
        <v>#REF!</v>
      </c>
      <c r="Q168" s="757"/>
      <c r="R168" s="757"/>
      <c r="S168" s="758"/>
      <c r="T168" s="759" t="e">
        <f>+T154</f>
        <v>#REF!</v>
      </c>
      <c r="U168" s="760"/>
      <c r="V168" s="760"/>
      <c r="W168" s="761"/>
      <c r="X168" s="786" t="e">
        <f>+X154</f>
        <v>#REF!</v>
      </c>
      <c r="Y168" s="787"/>
      <c r="Z168" s="787"/>
      <c r="AA168" s="788"/>
      <c r="AB168" s="753"/>
      <c r="AC168" s="754"/>
      <c r="AD168" s="754"/>
      <c r="AE168" s="755"/>
      <c r="AM168" s="1"/>
      <c r="AN168" s="1"/>
      <c r="AO168" s="1"/>
      <c r="AP168" s="1"/>
    </row>
    <row r="169" spans="1:42" ht="16.5" thickBot="1">
      <c r="A169" s="1"/>
      <c r="B169" s="1"/>
      <c r="C169" s="1"/>
      <c r="D169" s="1"/>
      <c r="E169" s="1"/>
      <c r="L169" s="738" t="str">
        <f>+L155</f>
        <v>UNO</v>
      </c>
      <c r="M169" s="739"/>
      <c r="N169" s="739"/>
      <c r="O169" s="740"/>
      <c r="P169" s="762" t="e">
        <f>+LOOKUP(AI26,Hoja2!A5:A549,Hoja2!#REF!)</f>
        <v>#REF!</v>
      </c>
      <c r="Q169" s="763"/>
      <c r="R169" s="763"/>
      <c r="S169" s="764"/>
      <c r="T169" s="765" t="e">
        <f>+LOOKUP(AI26,Hoja2!A5:A549,Hoja2!#REF!)</f>
        <v>#REF!</v>
      </c>
      <c r="U169" s="766"/>
      <c r="V169" s="766"/>
      <c r="W169" s="767"/>
      <c r="X169" s="768" t="e">
        <f>+IF(T169=0,0,2)+IF(T169=0,0,IF(P169=0,0,IF(P169&lt;3,1,2)))</f>
        <v>#REF!</v>
      </c>
      <c r="Y169" s="769"/>
      <c r="Z169" s="769"/>
      <c r="AA169" s="770"/>
      <c r="AB169" s="771" t="e">
        <f>+P169*P$154+T169*T$154+X169*X$154</f>
        <v>#REF!</v>
      </c>
      <c r="AC169" s="772"/>
      <c r="AD169" s="772"/>
      <c r="AE169" s="773"/>
      <c r="AF169" s="956" t="e">
        <f>+CHOOSE(IF(AB169&lt;1,1,AB169+0.7),"NO REFORZO","NO ALCANZA LOS LOGROS","SUPERA LOS LOGROS")</f>
        <v>#REF!</v>
      </c>
      <c r="AG169" s="957"/>
      <c r="AH169" s="957"/>
      <c r="AM169" s="1"/>
      <c r="AN169" s="1"/>
      <c r="AO169" s="1"/>
      <c r="AP169" s="1"/>
    </row>
    <row r="170" spans="1:42" ht="16.5" thickBot="1">
      <c r="A170" s="1"/>
      <c r="B170" s="1"/>
      <c r="C170" s="1"/>
      <c r="D170" s="1"/>
      <c r="E170" s="1"/>
      <c r="L170" s="738"/>
      <c r="M170" s="739"/>
      <c r="N170" s="739"/>
      <c r="O170" s="740"/>
      <c r="P170" s="789" t="e">
        <f>+IF(P169=0,"",CHOOSE(IF(P169&lt;1,1,IF(P169&gt;4.6,P169+0.3,P169)),"Bj","Bj","Bs","A","S"))</f>
        <v>#REF!</v>
      </c>
      <c r="Q170" s="790"/>
      <c r="R170" s="790"/>
      <c r="S170" s="791"/>
      <c r="T170" s="777" t="e">
        <f>+IF(T169=0,"",CHOOSE(IF(T169&lt;1,1,IF(T169&gt;4.6,T169+0.3,T169)),"Bj","Bj","Bs","A","S"))</f>
        <v>#REF!</v>
      </c>
      <c r="U170" s="778"/>
      <c r="V170" s="778"/>
      <c r="W170" s="779"/>
      <c r="X170" s="780" t="e">
        <f t="shared" ref="X170" si="31">+IF(X169=0,"",CHOOSE(IF(X169&lt;1,1,IF(X169&gt;4.6,X169+0.3,X169)),"Bj","Bj","Bs","A","S"))</f>
        <v>#REF!</v>
      </c>
      <c r="Y170" s="781"/>
      <c r="Z170" s="781"/>
      <c r="AA170" s="782"/>
      <c r="AB170" s="783" t="e">
        <f t="shared" ref="AB170" si="32">+IF(AB169=0,"",CHOOSE(IF(AB169&lt;1,1,IF(AB169&gt;4.6,AB169+0.3,AB169)),"Bj","Bj","Bs","A","S"))</f>
        <v>#REF!</v>
      </c>
      <c r="AC170" s="784"/>
      <c r="AD170" s="784"/>
      <c r="AE170" s="785"/>
      <c r="AF170" s="956"/>
      <c r="AG170" s="957"/>
      <c r="AH170" s="957"/>
      <c r="AM170" s="1"/>
      <c r="AN170" s="1"/>
      <c r="AO170" s="1"/>
      <c r="AP170" s="1"/>
    </row>
    <row r="171" spans="1:42" ht="16.5" thickBot="1">
      <c r="A171" s="1"/>
      <c r="B171" s="1"/>
      <c r="C171" s="1"/>
      <c r="D171" s="1"/>
      <c r="E171" s="1"/>
      <c r="L171" s="738" t="str">
        <f>+L157</f>
        <v>DOS</v>
      </c>
      <c r="M171" s="739"/>
      <c r="N171" s="739"/>
      <c r="O171" s="740"/>
      <c r="P171" s="762" t="e">
        <f>+LOOKUP(AI26,Hoja2!A5:A549,Hoja2!#REF!)</f>
        <v>#REF!</v>
      </c>
      <c r="Q171" s="763"/>
      <c r="R171" s="763"/>
      <c r="S171" s="764"/>
      <c r="T171" s="765" t="e">
        <f>+LOOKUP(AI26,Hoja2!A5:A549,Hoja2!#REF!)</f>
        <v>#REF!</v>
      </c>
      <c r="U171" s="766"/>
      <c r="V171" s="766"/>
      <c r="W171" s="767"/>
      <c r="X171" s="768" t="e">
        <f>+IF(T171=0,0,2)+IF(T171=0,0,IF(P171=0,0,IF(P171&lt;3,1,2)))</f>
        <v>#REF!</v>
      </c>
      <c r="Y171" s="769"/>
      <c r="Z171" s="769"/>
      <c r="AA171" s="770"/>
      <c r="AB171" s="771" t="e">
        <f>+P171*P$154+T171*T$154+X171*X$154</f>
        <v>#REF!</v>
      </c>
      <c r="AC171" s="772"/>
      <c r="AD171" s="772"/>
      <c r="AE171" s="773"/>
      <c r="AF171" s="956" t="e">
        <f>+CHOOSE(IF(AB171&lt;1,1,AB171+0.7),"NO REFORZO","NO ALCANZA LOS LOGROS","SUPERA LOS LOGROS")</f>
        <v>#REF!</v>
      </c>
      <c r="AG171" s="957"/>
      <c r="AH171" s="957"/>
      <c r="AM171" s="1"/>
      <c r="AN171" s="1"/>
      <c r="AO171" s="1"/>
      <c r="AP171" s="1"/>
    </row>
    <row r="172" spans="1:42" ht="16.5" thickBot="1">
      <c r="A172" s="1"/>
      <c r="B172" s="1"/>
      <c r="C172" s="1"/>
      <c r="D172" s="1"/>
      <c r="E172" s="1"/>
      <c r="L172" s="738"/>
      <c r="M172" s="739"/>
      <c r="N172" s="739"/>
      <c r="O172" s="740"/>
      <c r="P172" s="789" t="e">
        <f>+IF(P171=0,"",CHOOSE(IF(P171&lt;1,1,IF(P171&gt;4.6,P171+0.3,P171)),"Bj","Bj","Bs","A","S"))</f>
        <v>#REF!</v>
      </c>
      <c r="Q172" s="790"/>
      <c r="R172" s="790"/>
      <c r="S172" s="791"/>
      <c r="T172" s="777" t="e">
        <f>+IF(T171=0,"",CHOOSE(IF(T171&lt;1,1,IF(T171&gt;4.6,T171+0.3,T171)),"Bj","Bj","Bs","A","S"))</f>
        <v>#REF!</v>
      </c>
      <c r="U172" s="778"/>
      <c r="V172" s="778"/>
      <c r="W172" s="779"/>
      <c r="X172" s="780" t="e">
        <f t="shared" ref="X172" si="33">+IF(X171=0,"",CHOOSE(IF(X171&lt;1,1,IF(X171&gt;4.6,X171+0.3,X171)),"Bj","Bj","Bs","A","S"))</f>
        <v>#REF!</v>
      </c>
      <c r="Y172" s="781"/>
      <c r="Z172" s="781"/>
      <c r="AA172" s="782"/>
      <c r="AB172" s="783" t="e">
        <f t="shared" ref="AB172" si="34">+IF(AB171=0,"",CHOOSE(IF(AB171&lt;1,1,IF(AB171&gt;4.6,AB171+0.3,AB171)),"Bj","Bj","Bs","A","S"))</f>
        <v>#REF!</v>
      </c>
      <c r="AC172" s="784"/>
      <c r="AD172" s="784"/>
      <c r="AE172" s="785"/>
      <c r="AF172" s="956"/>
      <c r="AG172" s="957"/>
      <c r="AH172" s="957"/>
      <c r="AM172" s="1"/>
      <c r="AN172" s="1"/>
      <c r="AO172" s="1"/>
      <c r="AP172" s="1"/>
    </row>
    <row r="173" spans="1:42" ht="16.149999999999999" customHeight="1" thickBot="1">
      <c r="A173" s="1"/>
      <c r="B173" s="1"/>
      <c r="C173" s="1"/>
      <c r="D173" s="1"/>
      <c r="E173" s="1"/>
      <c r="L173" s="738" t="str">
        <f>+L159</f>
        <v>TRES</v>
      </c>
      <c r="M173" s="739"/>
      <c r="N173" s="739"/>
      <c r="O173" s="740"/>
      <c r="P173" s="762" t="e">
        <f>+LOOKUP(AI26,Hoja2!A5:A549,Hoja2!#REF!)</f>
        <v>#REF!</v>
      </c>
      <c r="Q173" s="763"/>
      <c r="R173" s="763"/>
      <c r="S173" s="764"/>
      <c r="T173" s="765" t="e">
        <f>+LOOKUP(AI26,Hoja2!A5:A549,Hoja2!#REF!)</f>
        <v>#REF!</v>
      </c>
      <c r="U173" s="766"/>
      <c r="V173" s="766"/>
      <c r="W173" s="767"/>
      <c r="X173" s="768" t="e">
        <f>+IF(T173=0,0,2)+IF(T173=0,0,IF(P173=0,0,IF(P173&lt;3,1,2)))</f>
        <v>#REF!</v>
      </c>
      <c r="Y173" s="769"/>
      <c r="Z173" s="769"/>
      <c r="AA173" s="770"/>
      <c r="AB173" s="771" t="e">
        <f>+P173*P$154+T173*T$154+X173*X$154</f>
        <v>#REF!</v>
      </c>
      <c r="AC173" s="772"/>
      <c r="AD173" s="772"/>
      <c r="AE173" s="773"/>
      <c r="AF173" s="956" t="e">
        <f>+CHOOSE(IF(AB173&lt;1,1,AB173+0.7),"NO REFORZO","NO ALCANZA LOS LOGROS","SUPERA LOS LOGROS")</f>
        <v>#REF!</v>
      </c>
      <c r="AG173" s="957"/>
      <c r="AH173" s="957"/>
      <c r="AM173" s="1"/>
      <c r="AN173" s="1"/>
      <c r="AO173" s="1"/>
      <c r="AP173" s="1"/>
    </row>
    <row r="174" spans="1:42" ht="16.149999999999999" customHeight="1" thickBot="1">
      <c r="A174" s="1"/>
      <c r="B174" s="1"/>
      <c r="C174" s="1"/>
      <c r="D174" s="1"/>
      <c r="E174" s="1"/>
      <c r="L174" s="738"/>
      <c r="M174" s="739"/>
      <c r="N174" s="739"/>
      <c r="O174" s="740"/>
      <c r="P174" s="789" t="e">
        <f>+IF(P173=0,"",CHOOSE(IF(P173&lt;1,1,IF(P173&gt;4.6,P173+0.3,P173)),"Bj","Bj","Bs","A","S"))</f>
        <v>#REF!</v>
      </c>
      <c r="Q174" s="790"/>
      <c r="R174" s="790"/>
      <c r="S174" s="791"/>
      <c r="T174" s="777" t="e">
        <f>+IF(T173=0,"",CHOOSE(IF(T173&lt;1,1,IF(T173&gt;4.6,T173+0.3,T173)),"Bj","Bj","Bs","A","S"))</f>
        <v>#REF!</v>
      </c>
      <c r="U174" s="778"/>
      <c r="V174" s="778"/>
      <c r="W174" s="779"/>
      <c r="X174" s="780" t="e">
        <f t="shared" ref="X174" si="35">+IF(X173=0,"",CHOOSE(IF(X173&lt;1,1,IF(X173&gt;4.6,X173+0.3,X173)),"Bj","Bj","Bs","A","S"))</f>
        <v>#REF!</v>
      </c>
      <c r="Y174" s="781"/>
      <c r="Z174" s="781"/>
      <c r="AA174" s="782"/>
      <c r="AB174" s="783" t="e">
        <f t="shared" ref="AB174" si="36">+IF(AB173=0,"",CHOOSE(IF(AB173&lt;1,1,IF(AB173&gt;4.6,AB173+0.3,AB173)),"Bj","Bj","Bs","A","S"))</f>
        <v>#REF!</v>
      </c>
      <c r="AC174" s="784"/>
      <c r="AD174" s="784"/>
      <c r="AE174" s="785"/>
      <c r="AF174" s="956"/>
      <c r="AG174" s="957"/>
      <c r="AH174" s="957"/>
      <c r="AM174" s="1"/>
      <c r="AN174" s="1"/>
      <c r="AO174" s="1"/>
      <c r="AP174" s="1"/>
    </row>
    <row r="175" spans="1:42" ht="16.149999999999999" customHeight="1" thickBot="1">
      <c r="A175" s="1"/>
      <c r="B175" s="1"/>
      <c r="C175" s="1"/>
      <c r="D175" s="1"/>
      <c r="E175" s="1"/>
      <c r="L175" s="738" t="str">
        <f>+L161</f>
        <v>CUATRO</v>
      </c>
      <c r="M175" s="739"/>
      <c r="N175" s="739"/>
      <c r="O175" s="740"/>
      <c r="P175" s="762" t="e">
        <f>+LOOKUP(AI26,Hoja2!A5:A549,Hoja2!#REF!)</f>
        <v>#REF!</v>
      </c>
      <c r="Q175" s="763"/>
      <c r="R175" s="763"/>
      <c r="S175" s="764"/>
      <c r="T175" s="765" t="e">
        <f>+LOOKUP(AI26,Hoja2!A5:A549,Hoja2!#REF!)</f>
        <v>#REF!</v>
      </c>
      <c r="U175" s="766"/>
      <c r="V175" s="766"/>
      <c r="W175" s="767"/>
      <c r="X175" s="768" t="e">
        <f>+IF(T175=0,0,2)+IF(T175=0,0,IF(P175=0,0,IF(P175&lt;3,1,2)))</f>
        <v>#REF!</v>
      </c>
      <c r="Y175" s="769"/>
      <c r="Z175" s="769"/>
      <c r="AA175" s="770"/>
      <c r="AB175" s="771" t="e">
        <f>+P175*P$154+T175*T$154+X175*X$154</f>
        <v>#REF!</v>
      </c>
      <c r="AC175" s="772"/>
      <c r="AD175" s="772"/>
      <c r="AE175" s="773"/>
      <c r="AF175" s="956" t="e">
        <f>+CHOOSE(IF(AB175&lt;1,1,AB175+0.7),"NO REFORZO","NO ALCANZA LOS LOGROS","SUPERA LOS LOGROS")</f>
        <v>#REF!</v>
      </c>
      <c r="AG175" s="957"/>
      <c r="AH175" s="957"/>
      <c r="AM175" s="1"/>
      <c r="AN175" s="1"/>
      <c r="AO175" s="1"/>
      <c r="AP175" s="1"/>
    </row>
    <row r="176" spans="1:42" ht="16.149999999999999" customHeight="1" thickBot="1">
      <c r="A176" s="1"/>
      <c r="B176" s="1"/>
      <c r="C176" s="1"/>
      <c r="D176" s="1"/>
      <c r="E176" s="1"/>
      <c r="L176" s="738"/>
      <c r="M176" s="739"/>
      <c r="N176" s="739"/>
      <c r="O176" s="740"/>
      <c r="P176" s="774" t="e">
        <f>+IF(P175=0,"",CHOOSE(IF(P175&lt;1,1,IF(P175&gt;4.6,P175+0.3,P175)),"Bj","Bj","Bs","A","S"))</f>
        <v>#REF!</v>
      </c>
      <c r="Q176" s="775"/>
      <c r="R176" s="775"/>
      <c r="S176" s="776"/>
      <c r="T176" s="777" t="e">
        <f>+IF(T175=0,"",CHOOSE(IF(T175&lt;1,1,IF(T175&gt;4.6,T175+0.3,T175)),"Bj","Bj","Bs","A","S"))</f>
        <v>#REF!</v>
      </c>
      <c r="U176" s="778"/>
      <c r="V176" s="778"/>
      <c r="W176" s="779"/>
      <c r="X176" s="780" t="e">
        <f t="shared" ref="X176" si="37">+IF(X175=0,"",CHOOSE(IF(X175&lt;1,1,IF(X175&gt;4.6,X175+0.3,X175)),"Bj","Bj","Bs","A","S"))</f>
        <v>#REF!</v>
      </c>
      <c r="Y176" s="781"/>
      <c r="Z176" s="781"/>
      <c r="AA176" s="782"/>
      <c r="AB176" s="783" t="e">
        <f t="shared" ref="AB176" si="38">+IF(AB175=0,"",CHOOSE(IF(AB175&lt;1,1,IF(AB175&gt;4.6,AB175+0.3,AB175)),"Bj","Bj","Bs","A","S"))</f>
        <v>#REF!</v>
      </c>
      <c r="AC176" s="784"/>
      <c r="AD176" s="784"/>
      <c r="AE176" s="785"/>
      <c r="AF176" s="956"/>
      <c r="AG176" s="957"/>
      <c r="AH176" s="957"/>
      <c r="AM176" s="1"/>
      <c r="AN176" s="1"/>
      <c r="AO176" s="1"/>
      <c r="AP176" s="1"/>
    </row>
    <row r="177" spans="1:42" ht="16.149999999999999" customHeight="1" thickBot="1">
      <c r="A177" s="1"/>
      <c r="B177" s="1"/>
      <c r="C177" s="1"/>
      <c r="D177" s="1"/>
      <c r="E177" s="1"/>
      <c r="L177" s="26"/>
      <c r="M177" s="26"/>
      <c r="N177" s="26"/>
      <c r="O177" s="26"/>
      <c r="P177" s="27"/>
      <c r="Q177" s="27"/>
      <c r="R177" s="27"/>
      <c r="S177" s="27"/>
      <c r="T177" s="28"/>
      <c r="U177" s="28"/>
      <c r="V177" s="28"/>
      <c r="W177" s="28"/>
      <c r="X177" s="29"/>
      <c r="Y177" s="29"/>
      <c r="Z177" s="29"/>
      <c r="AA177" s="29"/>
      <c r="AB177" s="795" t="e">
        <f>+AB169+AB171+AB173+AB175</f>
        <v>#REF!</v>
      </c>
      <c r="AC177" s="796"/>
      <c r="AD177" s="796"/>
      <c r="AE177" s="797"/>
      <c r="AM177" s="1"/>
      <c r="AN177" s="1"/>
      <c r="AO177" s="1"/>
      <c r="AP177" s="1"/>
    </row>
    <row r="178" spans="1:42" ht="16.149999999999999" customHeight="1" thickBot="1">
      <c r="A178" s="1"/>
      <c r="B178" s="1"/>
      <c r="C178" s="1"/>
      <c r="D178" s="1"/>
      <c r="E178" s="1"/>
      <c r="L178" s="26"/>
      <c r="M178" s="26"/>
      <c r="N178" s="26"/>
      <c r="O178" s="26"/>
      <c r="P178" s="27"/>
      <c r="Q178" s="27"/>
      <c r="R178" s="27"/>
      <c r="S178" s="27"/>
      <c r="T178" s="28"/>
      <c r="U178" s="28"/>
      <c r="V178" s="28"/>
      <c r="W178" s="28"/>
      <c r="X178" s="29"/>
      <c r="Y178" s="29"/>
      <c r="Z178" s="29"/>
      <c r="AA178" s="29"/>
      <c r="AB178" s="30"/>
      <c r="AC178" s="30"/>
      <c r="AD178" s="30"/>
      <c r="AE178" s="30"/>
      <c r="AM178" s="1"/>
      <c r="AN178" s="1"/>
      <c r="AO178" s="1"/>
      <c r="AP178" s="1"/>
    </row>
    <row r="179" spans="1:42" ht="16.149999999999999" customHeight="1" thickBot="1">
      <c r="A179" s="1"/>
      <c r="B179" s="1"/>
      <c r="C179" s="1"/>
      <c r="D179" s="1"/>
      <c r="E179" s="1"/>
      <c r="I179" s="792" t="e">
        <f>+IF(H106="","",H106)</f>
        <v>#N/A</v>
      </c>
      <c r="J179" s="793"/>
      <c r="K179" s="793"/>
      <c r="L179" s="794"/>
      <c r="AM179" s="1"/>
      <c r="AN179" s="1"/>
      <c r="AO179" s="1"/>
      <c r="AP179" s="1"/>
    </row>
    <row r="180" spans="1:42" ht="16.149999999999999" customHeight="1" thickBot="1">
      <c r="A180" s="1"/>
      <c r="B180" s="1"/>
      <c r="C180" s="1"/>
      <c r="D180" s="1"/>
      <c r="E180" s="1"/>
      <c r="AM180" s="1"/>
      <c r="AN180" s="1"/>
      <c r="AO180" s="1"/>
      <c r="AP180" s="1"/>
    </row>
    <row r="181" spans="1:42" ht="16.149999999999999" customHeight="1" thickBot="1">
      <c r="A181" s="1"/>
      <c r="B181" s="1"/>
      <c r="C181" s="1"/>
      <c r="D181" s="1"/>
      <c r="E181" s="1"/>
      <c r="L181" s="738" t="str">
        <f>+L167</f>
        <v>PERIODO</v>
      </c>
      <c r="M181" s="739"/>
      <c r="N181" s="739"/>
      <c r="O181" s="740"/>
      <c r="P181" s="741" t="str">
        <f>+P167</f>
        <v>COGNITIVO</v>
      </c>
      <c r="Q181" s="742"/>
      <c r="R181" s="742"/>
      <c r="S181" s="743"/>
      <c r="T181" s="744" t="str">
        <f>+T167</f>
        <v>PROCEDIMENTAL</v>
      </c>
      <c r="U181" s="745"/>
      <c r="V181" s="745"/>
      <c r="W181" s="746"/>
      <c r="X181" s="747" t="str">
        <f>+X167</f>
        <v>ACTITUDINAL</v>
      </c>
      <c r="Y181" s="748"/>
      <c r="Z181" s="748"/>
      <c r="AA181" s="749"/>
      <c r="AB181" s="750" t="str">
        <f>+AB167</f>
        <v>DEFINITIVA</v>
      </c>
      <c r="AC181" s="751"/>
      <c r="AD181" s="751"/>
      <c r="AE181" s="752"/>
      <c r="AM181" s="1"/>
      <c r="AN181" s="1"/>
      <c r="AO181" s="1"/>
      <c r="AP181" s="1"/>
    </row>
    <row r="182" spans="1:42" ht="16.149999999999999" customHeight="1" thickBot="1">
      <c r="A182" s="1"/>
      <c r="B182" s="1"/>
      <c r="C182" s="1"/>
      <c r="D182" s="1"/>
      <c r="E182" s="1"/>
      <c r="L182" s="738"/>
      <c r="M182" s="739"/>
      <c r="N182" s="739"/>
      <c r="O182" s="740"/>
      <c r="P182" s="756" t="e">
        <f>+P168</f>
        <v>#REF!</v>
      </c>
      <c r="Q182" s="757"/>
      <c r="R182" s="757"/>
      <c r="S182" s="758"/>
      <c r="T182" s="759" t="e">
        <f>+T168</f>
        <v>#REF!</v>
      </c>
      <c r="U182" s="760"/>
      <c r="V182" s="760"/>
      <c r="W182" s="761"/>
      <c r="X182" s="786" t="e">
        <f>+X168</f>
        <v>#REF!</v>
      </c>
      <c r="Y182" s="787"/>
      <c r="Z182" s="787"/>
      <c r="AA182" s="788"/>
      <c r="AB182" s="753"/>
      <c r="AC182" s="754"/>
      <c r="AD182" s="754"/>
      <c r="AE182" s="755"/>
      <c r="AM182" s="1"/>
      <c r="AN182" s="1"/>
      <c r="AO182" s="1"/>
      <c r="AP182" s="1"/>
    </row>
    <row r="183" spans="1:42" ht="16.5" thickBot="1">
      <c r="A183" s="1"/>
      <c r="B183" s="1"/>
      <c r="C183" s="1"/>
      <c r="D183" s="1"/>
      <c r="E183" s="1"/>
      <c r="L183" s="738" t="str">
        <f>+L169</f>
        <v>UNO</v>
      </c>
      <c r="M183" s="739"/>
      <c r="N183" s="739"/>
      <c r="O183" s="740"/>
      <c r="P183" s="762" t="e">
        <f>+LOOKUP(AI26,Hoja2!A5:A549,Hoja2!#REF!)</f>
        <v>#REF!</v>
      </c>
      <c r="Q183" s="763"/>
      <c r="R183" s="763"/>
      <c r="S183" s="764"/>
      <c r="T183" s="765" t="e">
        <f>+LOOKUP(AI26,Hoja2!A5:A549,Hoja2!#REF!)</f>
        <v>#REF!</v>
      </c>
      <c r="U183" s="766"/>
      <c r="V183" s="766"/>
      <c r="W183" s="767"/>
      <c r="X183" s="768" t="e">
        <f>+IF(T183=0,0,2)+IF(T183=0,0,IF(P183=0,0,IF(P183&lt;3,1,2)))</f>
        <v>#REF!</v>
      </c>
      <c r="Y183" s="769"/>
      <c r="Z183" s="769"/>
      <c r="AA183" s="770"/>
      <c r="AB183" s="771" t="e">
        <f>+P183*P$154+T183*T$154+X183*X$154</f>
        <v>#REF!</v>
      </c>
      <c r="AC183" s="772"/>
      <c r="AD183" s="772"/>
      <c r="AE183" s="773"/>
      <c r="AF183" s="956" t="e">
        <f>+CHOOSE(IF(AB183&lt;1,1,AB183+0.7),"NO REFORZÓ","NO ALCANZA LOS LOGROS","SUPERA LOS LOGROS")</f>
        <v>#REF!</v>
      </c>
      <c r="AG183" s="957"/>
      <c r="AH183" s="957"/>
      <c r="AM183" s="1"/>
      <c r="AN183" s="1"/>
      <c r="AO183" s="1"/>
      <c r="AP183" s="1"/>
    </row>
    <row r="184" spans="1:42" ht="16.5" thickBot="1">
      <c r="A184" s="1"/>
      <c r="B184" s="1"/>
      <c r="C184" s="1"/>
      <c r="D184" s="1"/>
      <c r="E184" s="1"/>
      <c r="L184" s="738"/>
      <c r="M184" s="739"/>
      <c r="N184" s="739"/>
      <c r="O184" s="740"/>
      <c r="P184" s="723" t="e">
        <f>+IF(P183=0,"",CHOOSE(IF(P183&lt;1,1,IF(P183&gt;4.6,P183+0.3,P183)),"Bj","Bj","Bs","A","S"))</f>
        <v>#REF!</v>
      </c>
      <c r="Q184" s="724"/>
      <c r="R184" s="724"/>
      <c r="S184" s="725"/>
      <c r="T184" s="726" t="e">
        <f>+IF(T183=0,"",CHOOSE(IF(T183&lt;1,1,IF(T183&gt;4.6,T183+0.3,T183)),"Bj","Bj","Bs","A","S"))</f>
        <v>#REF!</v>
      </c>
      <c r="U184" s="727"/>
      <c r="V184" s="727"/>
      <c r="W184" s="728"/>
      <c r="X184" s="729" t="e">
        <f t="shared" ref="X184" si="39">+IF(X183=0,"",CHOOSE(IF(X183&lt;1,1,IF(X183&gt;4.6,X183+0.3,X183)),"Bj","Bj","Bs","A","S"))</f>
        <v>#REF!</v>
      </c>
      <c r="Y184" s="730"/>
      <c r="Z184" s="730"/>
      <c r="AA184" s="731"/>
      <c r="AB184" s="732" t="e">
        <f t="shared" ref="AB184" si="40">+IF(AB183=0,"",CHOOSE(IF(AB183&lt;1,1,IF(AB183&gt;4.6,AB183+0.3,AB183)),"Bj","Bj","Bs","A","S"))</f>
        <v>#REF!</v>
      </c>
      <c r="AC184" s="733"/>
      <c r="AD184" s="733"/>
      <c r="AE184" s="734"/>
      <c r="AF184" s="956"/>
      <c r="AG184" s="957"/>
      <c r="AH184" s="957"/>
      <c r="AM184" s="1"/>
      <c r="AN184" s="1"/>
      <c r="AO184" s="1"/>
      <c r="AP184" s="1"/>
    </row>
    <row r="185" spans="1:42" ht="16.5" thickBot="1">
      <c r="A185" s="1"/>
      <c r="B185" s="1"/>
      <c r="C185" s="1"/>
      <c r="D185" s="1"/>
      <c r="E185" s="1"/>
      <c r="L185" s="738" t="str">
        <f>+L171</f>
        <v>DOS</v>
      </c>
      <c r="M185" s="739"/>
      <c r="N185" s="739"/>
      <c r="O185" s="740"/>
      <c r="P185" s="762" t="e">
        <f>+LOOKUP(AI26,Hoja2!A5:A549,Hoja2!#REF!)</f>
        <v>#REF!</v>
      </c>
      <c r="Q185" s="763"/>
      <c r="R185" s="763"/>
      <c r="S185" s="764"/>
      <c r="T185" s="765" t="e">
        <f>+LOOKUP(AI26,Hoja2!A5:A549,Hoja2!#REF!)</f>
        <v>#REF!</v>
      </c>
      <c r="U185" s="766"/>
      <c r="V185" s="766"/>
      <c r="W185" s="767"/>
      <c r="X185" s="768" t="e">
        <f>+IF(T185=0,0,2)+IF(T185=0,0,IF(P185=0,0,IF(P185&lt;3,1,2)))</f>
        <v>#REF!</v>
      </c>
      <c r="Y185" s="769"/>
      <c r="Z185" s="769"/>
      <c r="AA185" s="770"/>
      <c r="AB185" s="771" t="e">
        <f>+P185*P$154+T185*T$154+X185*X$154</f>
        <v>#REF!</v>
      </c>
      <c r="AC185" s="772"/>
      <c r="AD185" s="772"/>
      <c r="AE185" s="773"/>
      <c r="AF185" s="956" t="e">
        <f>+CHOOSE(IF(AB185&lt;1,1,AB185+0.7),"NO REFORZÓ","NO ALCANZA LOS LOGROS","SUPERA LOS LOGROS")</f>
        <v>#REF!</v>
      </c>
      <c r="AG185" s="957"/>
      <c r="AH185" s="957"/>
      <c r="AM185" s="1"/>
      <c r="AN185" s="1"/>
      <c r="AO185" s="1"/>
      <c r="AP185" s="1"/>
    </row>
    <row r="186" spans="1:42" ht="16.5" thickBot="1">
      <c r="A186" s="1"/>
      <c r="B186" s="1"/>
      <c r="C186" s="1"/>
      <c r="D186" s="1"/>
      <c r="E186" s="1"/>
      <c r="L186" s="738"/>
      <c r="M186" s="739"/>
      <c r="N186" s="739"/>
      <c r="O186" s="740"/>
      <c r="P186" s="723" t="e">
        <f>+IF(P185=0,"",CHOOSE(IF(P185&lt;1,1,IF(P185&gt;4.6,P185+0.3,P185)),"Bj","Bj","Bs","A","S"))</f>
        <v>#REF!</v>
      </c>
      <c r="Q186" s="724"/>
      <c r="R186" s="724"/>
      <c r="S186" s="725"/>
      <c r="T186" s="726" t="e">
        <f>+IF(T185=0,"",CHOOSE(IF(T185&lt;1,1,IF(T185&gt;4.6,T185+0.3,T185)),"Bj","Bj","Bs","A","S"))</f>
        <v>#REF!</v>
      </c>
      <c r="U186" s="727"/>
      <c r="V186" s="727"/>
      <c r="W186" s="728"/>
      <c r="X186" s="729" t="e">
        <f t="shared" ref="X186" si="41">+IF(X185=0,"",CHOOSE(IF(X185&lt;1,1,IF(X185&gt;4.6,X185+0.3,X185)),"Bj","Bj","Bs","A","S"))</f>
        <v>#REF!</v>
      </c>
      <c r="Y186" s="730"/>
      <c r="Z186" s="730"/>
      <c r="AA186" s="731"/>
      <c r="AB186" s="732" t="e">
        <f t="shared" ref="AB186" si="42">+IF(AB185=0,"",CHOOSE(IF(AB185&lt;1,1,IF(AB185&gt;4.6,AB185+0.3,AB185)),"Bj","Bj","Bs","A","S"))</f>
        <v>#REF!</v>
      </c>
      <c r="AC186" s="733"/>
      <c r="AD186" s="733"/>
      <c r="AE186" s="734"/>
      <c r="AF186" s="956"/>
      <c r="AG186" s="957"/>
      <c r="AH186" s="957"/>
      <c r="AM186" s="1"/>
      <c r="AN186" s="1"/>
      <c r="AO186" s="1"/>
      <c r="AP186" s="1"/>
    </row>
    <row r="187" spans="1:42" ht="16.149999999999999" customHeight="1" thickBot="1">
      <c r="A187" s="1"/>
      <c r="B187" s="1"/>
      <c r="C187" s="1"/>
      <c r="D187" s="1"/>
      <c r="E187" s="1"/>
      <c r="L187" s="738" t="str">
        <f>+L173</f>
        <v>TRES</v>
      </c>
      <c r="M187" s="739"/>
      <c r="N187" s="739"/>
      <c r="O187" s="740"/>
      <c r="P187" s="762" t="e">
        <f>+LOOKUP(AI26,Hoja2!A5:A549,Hoja2!#REF!)</f>
        <v>#REF!</v>
      </c>
      <c r="Q187" s="763"/>
      <c r="R187" s="763"/>
      <c r="S187" s="764"/>
      <c r="T187" s="765" t="e">
        <f>+LOOKUP(AI26,Hoja2!A5:A549,Hoja2!#REF!)</f>
        <v>#REF!</v>
      </c>
      <c r="U187" s="766"/>
      <c r="V187" s="766"/>
      <c r="W187" s="767"/>
      <c r="X187" s="768" t="e">
        <f>+IF(T187=0,0,2)+IF(T187=0,0,IF(P187=0,0,IF(P187&lt;3,1,2)))</f>
        <v>#REF!</v>
      </c>
      <c r="Y187" s="769"/>
      <c r="Z187" s="769"/>
      <c r="AA187" s="770"/>
      <c r="AB187" s="771" t="e">
        <f>+P187*P$154+T187*T$154+X187*X$154</f>
        <v>#REF!</v>
      </c>
      <c r="AC187" s="772"/>
      <c r="AD187" s="772"/>
      <c r="AE187" s="773"/>
      <c r="AF187" s="956" t="e">
        <f>+CHOOSE(IF(AB187&lt;1,1,AB187+0.7),"NO REFORZÓ","NO ALCANZA LOS LOGROS","SUPERA LOS LOGROS")</f>
        <v>#REF!</v>
      </c>
      <c r="AG187" s="957"/>
      <c r="AH187" s="957"/>
      <c r="AM187" s="1"/>
      <c r="AN187" s="1"/>
      <c r="AO187" s="1"/>
      <c r="AP187" s="1"/>
    </row>
    <row r="188" spans="1:42" ht="16.149999999999999" customHeight="1" thickBot="1">
      <c r="A188" s="1"/>
      <c r="B188" s="1"/>
      <c r="C188" s="1"/>
      <c r="D188" s="1"/>
      <c r="E188" s="1"/>
      <c r="L188" s="738"/>
      <c r="M188" s="739"/>
      <c r="N188" s="739"/>
      <c r="O188" s="740"/>
      <c r="P188" s="723" t="e">
        <f>+IF(P187=0,"",CHOOSE(IF(P187&lt;1,1,IF(P187&gt;4.6,P187+0.3,P187)),"Bj","Bj","Bs","A","S"))</f>
        <v>#REF!</v>
      </c>
      <c r="Q188" s="724"/>
      <c r="R188" s="724"/>
      <c r="S188" s="725"/>
      <c r="T188" s="726" t="e">
        <f>+IF(T187=0,"",CHOOSE(IF(T187&lt;1,1,IF(T187&gt;4.6,T187+0.3,T187)),"Bj","Bj","Bs","A","S"))</f>
        <v>#REF!</v>
      </c>
      <c r="U188" s="727"/>
      <c r="V188" s="727"/>
      <c r="W188" s="728"/>
      <c r="X188" s="729" t="e">
        <f t="shared" ref="X188" si="43">+IF(X187=0,"",CHOOSE(IF(X187&lt;1,1,IF(X187&gt;4.6,X187+0.3,X187)),"Bj","Bj","Bs","A","S"))</f>
        <v>#REF!</v>
      </c>
      <c r="Y188" s="730"/>
      <c r="Z188" s="730"/>
      <c r="AA188" s="731"/>
      <c r="AB188" s="732" t="e">
        <f t="shared" ref="AB188" si="44">+IF(AB187=0,"",CHOOSE(IF(AB187&lt;1,1,IF(AB187&gt;4.6,AB187+0.3,AB187)),"Bj","Bj","Bs","A","S"))</f>
        <v>#REF!</v>
      </c>
      <c r="AC188" s="733"/>
      <c r="AD188" s="733"/>
      <c r="AE188" s="734"/>
      <c r="AF188" s="956"/>
      <c r="AG188" s="957"/>
      <c r="AH188" s="957"/>
      <c r="AM188" s="1"/>
      <c r="AN188" s="1"/>
      <c r="AO188" s="1"/>
      <c r="AP188" s="1"/>
    </row>
    <row r="189" spans="1:42" ht="16.149999999999999" customHeight="1" thickBot="1">
      <c r="A189" s="1"/>
      <c r="B189" s="1"/>
      <c r="C189" s="1"/>
      <c r="D189" s="1"/>
      <c r="E189" s="1"/>
      <c r="L189" s="738" t="str">
        <f>+L175</f>
        <v>CUATRO</v>
      </c>
      <c r="M189" s="739"/>
      <c r="N189" s="739"/>
      <c r="O189" s="740"/>
      <c r="P189" s="762" t="e">
        <f>+LOOKUP(AI26,Hoja2!A5:A549,Hoja2!#REF!)</f>
        <v>#REF!</v>
      </c>
      <c r="Q189" s="763"/>
      <c r="R189" s="763"/>
      <c r="S189" s="764"/>
      <c r="T189" s="765" t="e">
        <f>+LOOKUP(AI26,Hoja2!A5:A549,Hoja2!#REF!)</f>
        <v>#REF!</v>
      </c>
      <c r="U189" s="766"/>
      <c r="V189" s="766"/>
      <c r="W189" s="767"/>
      <c r="X189" s="768" t="e">
        <f>+IF(T189=0,0,2)+IF(T189=0,0,IF(P189=0,0,IF(P189&lt;3,1,2)))</f>
        <v>#REF!</v>
      </c>
      <c r="Y189" s="769"/>
      <c r="Z189" s="769"/>
      <c r="AA189" s="770"/>
      <c r="AB189" s="771" t="e">
        <f>+P189*P$154+T189*T$154+X189*X$154</f>
        <v>#REF!</v>
      </c>
      <c r="AC189" s="772"/>
      <c r="AD189" s="772"/>
      <c r="AE189" s="773"/>
      <c r="AF189" s="956" t="e">
        <f>+CHOOSE(IF(AB189&lt;1,1,AB189+0.7),"NO REFORZÓ","NO ALCANZA LOS LOGROS","SUPERA LOS LOGROS")</f>
        <v>#REF!</v>
      </c>
      <c r="AG189" s="957"/>
      <c r="AH189" s="957"/>
      <c r="AL189" s="32"/>
      <c r="AM189" s="1"/>
      <c r="AN189" s="1"/>
      <c r="AO189" s="1"/>
      <c r="AP189" s="1"/>
    </row>
    <row r="190" spans="1:42" ht="16.149999999999999" customHeight="1" thickBot="1">
      <c r="A190" s="1"/>
      <c r="B190" s="1"/>
      <c r="C190" s="1"/>
      <c r="D190" s="1"/>
      <c r="E190" s="1"/>
      <c r="L190" s="738"/>
      <c r="M190" s="739"/>
      <c r="N190" s="739"/>
      <c r="O190" s="740"/>
      <c r="P190" s="800" t="e">
        <f>+IF(P189=0,"",CHOOSE(IF(P189&lt;1,1,IF(P189&gt;4.6,P189+0.3,P189)),"Bj","Bj","Bs","A","S"))</f>
        <v>#REF!</v>
      </c>
      <c r="Q190" s="801"/>
      <c r="R190" s="801"/>
      <c r="S190" s="802"/>
      <c r="T190" s="726" t="e">
        <f>+IF(T189=0,"",CHOOSE(IF(T189&lt;1,1,IF(T189&gt;4.6,T189+0.3,T189)),"Bj","Bj","Bs","A","S"))</f>
        <v>#REF!</v>
      </c>
      <c r="U190" s="727"/>
      <c r="V190" s="727"/>
      <c r="W190" s="728"/>
      <c r="X190" s="729" t="e">
        <f t="shared" ref="X190" si="45">+IF(X189=0,"",CHOOSE(IF(X189&lt;1,1,IF(X189&gt;4.6,X189+0.3,X189)),"Bj","Bj","Bs","A","S"))</f>
        <v>#REF!</v>
      </c>
      <c r="Y190" s="730"/>
      <c r="Z190" s="730"/>
      <c r="AA190" s="731"/>
      <c r="AB190" s="732" t="e">
        <f t="shared" ref="AB190" si="46">+IF(AB189=0,"",CHOOSE(IF(AB189&lt;1,1,IF(AB189&gt;4.6,AB189+0.3,AB189)),"Bj","Bj","Bs","A","S"))</f>
        <v>#REF!</v>
      </c>
      <c r="AC190" s="733"/>
      <c r="AD190" s="733"/>
      <c r="AE190" s="734"/>
      <c r="AF190" s="956"/>
      <c r="AG190" s="957"/>
      <c r="AH190" s="957"/>
      <c r="AL190" s="32"/>
      <c r="AM190" s="1"/>
      <c r="AN190" s="1"/>
      <c r="AO190" s="1"/>
      <c r="AP190" s="1"/>
    </row>
    <row r="191" spans="1:42" ht="16.149999999999999" customHeight="1" thickBot="1">
      <c r="A191" s="1"/>
      <c r="B191" s="1"/>
      <c r="C191" s="1"/>
      <c r="D191" s="1"/>
      <c r="E191" s="1"/>
      <c r="L191" s="26"/>
      <c r="M191" s="26"/>
      <c r="N191" s="26"/>
      <c r="O191" s="26"/>
      <c r="P191" s="27"/>
      <c r="Q191" s="27"/>
      <c r="R191" s="27"/>
      <c r="S191" s="27"/>
      <c r="T191" s="28"/>
      <c r="U191" s="28"/>
      <c r="V191" s="28"/>
      <c r="W191" s="28"/>
      <c r="X191" s="29"/>
      <c r="Y191" s="29"/>
      <c r="Z191" s="29"/>
      <c r="AA191" s="29"/>
      <c r="AB191" s="795" t="e">
        <f>+AB183+AB185+AB187+AB189</f>
        <v>#REF!</v>
      </c>
      <c r="AC191" s="796"/>
      <c r="AD191" s="796"/>
      <c r="AE191" s="797"/>
      <c r="AL191" s="32"/>
      <c r="AM191" s="1"/>
      <c r="AN191" s="1"/>
      <c r="AO191" s="1"/>
      <c r="AP191" s="1"/>
    </row>
    <row r="192" spans="1:42">
      <c r="A192" s="1"/>
      <c r="B192" s="1"/>
      <c r="C192" s="1"/>
      <c r="D192" s="1"/>
      <c r="E192" s="1"/>
      <c r="L192" s="26"/>
      <c r="M192" s="26"/>
      <c r="N192" s="26"/>
      <c r="O192" s="26"/>
      <c r="P192" s="27"/>
      <c r="Q192" s="27"/>
      <c r="R192" s="27"/>
      <c r="S192" s="27"/>
      <c r="T192" s="28"/>
      <c r="U192" s="28"/>
      <c r="V192" s="28"/>
      <c r="W192" s="28"/>
      <c r="X192" s="29"/>
      <c r="Y192" s="29"/>
      <c r="Z192" s="29"/>
      <c r="AA192" s="29"/>
      <c r="AB192" s="798" t="e">
        <f>+AB191+AB177+AB163</f>
        <v>#REF!</v>
      </c>
      <c r="AC192" s="799"/>
      <c r="AD192" s="799"/>
      <c r="AE192" s="799"/>
      <c r="AM192" s="1"/>
      <c r="AN192" s="1"/>
      <c r="AO192" s="1"/>
      <c r="AP192" s="1"/>
    </row>
    <row r="193" spans="1:4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3"/>
      <c r="M193" s="33"/>
      <c r="N193" s="33"/>
      <c r="O193" s="33"/>
      <c r="P193" s="34"/>
      <c r="Q193" s="34"/>
      <c r="R193" s="34"/>
      <c r="S193" s="34"/>
      <c r="T193" s="35"/>
      <c r="U193" s="35"/>
      <c r="V193" s="35"/>
      <c r="W193" s="35"/>
      <c r="X193" s="36"/>
      <c r="Y193" s="36"/>
      <c r="Z193" s="36"/>
      <c r="AA193" s="36"/>
      <c r="AB193" s="37"/>
      <c r="AC193" s="37"/>
      <c r="AD193" s="37"/>
      <c r="AE193" s="37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</sheetData>
  <mergeCells count="472">
    <mergeCell ref="C27:C30"/>
    <mergeCell ref="C41:C44"/>
    <mergeCell ref="C59:C62"/>
    <mergeCell ref="C86:C89"/>
    <mergeCell ref="C119:C122"/>
    <mergeCell ref="H140:I141"/>
    <mergeCell ref="K57:M57"/>
    <mergeCell ref="K58:M58"/>
    <mergeCell ref="K59:M59"/>
    <mergeCell ref="K60:M60"/>
    <mergeCell ref="K61:M61"/>
    <mergeCell ref="G52:G61"/>
    <mergeCell ref="G63:G69"/>
    <mergeCell ref="H50:M50"/>
    <mergeCell ref="F52:F62"/>
    <mergeCell ref="H52:J52"/>
    <mergeCell ref="K52:M52"/>
    <mergeCell ref="K69:M69"/>
    <mergeCell ref="H81:J81"/>
    <mergeCell ref="H82:J82"/>
    <mergeCell ref="H83:J83"/>
    <mergeCell ref="H84:J84"/>
    <mergeCell ref="H85:J85"/>
    <mergeCell ref="H86:J86"/>
    <mergeCell ref="AF155:AH156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  <mergeCell ref="I74:J74"/>
    <mergeCell ref="K74:M74"/>
    <mergeCell ref="P74:AH74"/>
    <mergeCell ref="Q63:AH63"/>
    <mergeCell ref="H67:J67"/>
    <mergeCell ref="K67:M67"/>
    <mergeCell ref="Q67:AH67"/>
    <mergeCell ref="AF157:AH158"/>
    <mergeCell ref="AF159:AH160"/>
    <mergeCell ref="AF161:AH162"/>
    <mergeCell ref="AF183:AH184"/>
    <mergeCell ref="AF185:AH186"/>
    <mergeCell ref="AF187:AH188"/>
    <mergeCell ref="AF189:AH190"/>
    <mergeCell ref="AF169:AH170"/>
    <mergeCell ref="AF171:AH172"/>
    <mergeCell ref="AF173:AH174"/>
    <mergeCell ref="AF175:AH176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X33:Z33"/>
    <mergeCell ref="V32:W35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F63:F69"/>
    <mergeCell ref="H63:J63"/>
    <mergeCell ref="K63:M63"/>
    <mergeCell ref="H64:J64"/>
    <mergeCell ref="K64:M64"/>
    <mergeCell ref="H65:J65"/>
    <mergeCell ref="K65:M65"/>
    <mergeCell ref="H66:J66"/>
    <mergeCell ref="K66:M66"/>
    <mergeCell ref="H79:J79"/>
    <mergeCell ref="K79:M79"/>
    <mergeCell ref="Q79:AH79"/>
    <mergeCell ref="I75:L75"/>
    <mergeCell ref="P75:S75"/>
    <mergeCell ref="U75:W75"/>
    <mergeCell ref="H78:M78"/>
    <mergeCell ref="T78:Z78"/>
    <mergeCell ref="N78:N79"/>
    <mergeCell ref="Z75:AA75"/>
    <mergeCell ref="F98:F101"/>
    <mergeCell ref="H98:J98"/>
    <mergeCell ref="K98:M98"/>
    <mergeCell ref="F80:F90"/>
    <mergeCell ref="H80:J80"/>
    <mergeCell ref="K80:M80"/>
    <mergeCell ref="G80:G90"/>
    <mergeCell ref="Q69:AH69"/>
    <mergeCell ref="H99:J99"/>
    <mergeCell ref="K99:M99"/>
    <mergeCell ref="Q99:AH99"/>
    <mergeCell ref="H100:J100"/>
    <mergeCell ref="K100:M100"/>
    <mergeCell ref="Q100:AH100"/>
    <mergeCell ref="F91:F97"/>
    <mergeCell ref="H91:J91"/>
    <mergeCell ref="K91:M91"/>
    <mergeCell ref="Q91:AH91"/>
    <mergeCell ref="H95:J95"/>
    <mergeCell ref="K95:M95"/>
    <mergeCell ref="Q95:AH95"/>
    <mergeCell ref="H97:J97"/>
    <mergeCell ref="K97:M97"/>
    <mergeCell ref="G91:G97"/>
    <mergeCell ref="H101:J101"/>
    <mergeCell ref="K101:M101"/>
    <mergeCell ref="Q101:AH101"/>
    <mergeCell ref="G102:H102"/>
    <mergeCell ref="I102:J102"/>
    <mergeCell ref="K102:M102"/>
    <mergeCell ref="P102:AH102"/>
    <mergeCell ref="K86:M86"/>
    <mergeCell ref="G104:H104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0:J90"/>
    <mergeCell ref="H93:J93"/>
    <mergeCell ref="K93:M93"/>
    <mergeCell ref="H94:J94"/>
    <mergeCell ref="K94:M94"/>
    <mergeCell ref="K90:M90"/>
    <mergeCell ref="H89:J89"/>
    <mergeCell ref="K89:M89"/>
    <mergeCell ref="H92:J92"/>
    <mergeCell ref="K92:M92"/>
    <mergeCell ref="Q90:AH90"/>
    <mergeCell ref="N91:N97"/>
    <mergeCell ref="N80:N90"/>
    <mergeCell ref="K81:M81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AB157:AE157"/>
    <mergeCell ref="P158:S158"/>
    <mergeCell ref="T158:W158"/>
    <mergeCell ref="X158:AA158"/>
    <mergeCell ref="AB158:AE158"/>
    <mergeCell ref="AB159:AE159"/>
    <mergeCell ref="AB160:AE160"/>
    <mergeCell ref="O136:U136"/>
    <mergeCell ref="V136:X136"/>
    <mergeCell ref="S137:Y137"/>
    <mergeCell ref="T138:Y138"/>
    <mergeCell ref="L157:O158"/>
    <mergeCell ref="P157:S157"/>
    <mergeCell ref="T157:W157"/>
    <mergeCell ref="X157:AA157"/>
    <mergeCell ref="H145:V145"/>
    <mergeCell ref="N139:O139"/>
    <mergeCell ref="N138:O138"/>
    <mergeCell ref="N140:O140"/>
    <mergeCell ref="N141:O141"/>
    <mergeCell ref="G132:H132"/>
    <mergeCell ref="G76:H76"/>
    <mergeCell ref="L159:O160"/>
    <mergeCell ref="P159:S159"/>
    <mergeCell ref="T159:W159"/>
    <mergeCell ref="X159:AA159"/>
    <mergeCell ref="P160:S160"/>
    <mergeCell ref="T160:W160"/>
    <mergeCell ref="X160:AA160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I165:L165"/>
    <mergeCell ref="AB163:AE163"/>
    <mergeCell ref="L161:O162"/>
    <mergeCell ref="P161:S161"/>
    <mergeCell ref="T161:W161"/>
    <mergeCell ref="X161:AA161"/>
    <mergeCell ref="AB161:AE161"/>
    <mergeCell ref="P162:S162"/>
    <mergeCell ref="T162:W162"/>
    <mergeCell ref="X162:AA162"/>
    <mergeCell ref="AB162:AE162"/>
    <mergeCell ref="AB170:AE170"/>
    <mergeCell ref="L171:O172"/>
    <mergeCell ref="P171:S171"/>
    <mergeCell ref="T171:W171"/>
    <mergeCell ref="X171:AA171"/>
    <mergeCell ref="AB171:AE171"/>
    <mergeCell ref="P172:S172"/>
    <mergeCell ref="L167:O168"/>
    <mergeCell ref="P167:S167"/>
    <mergeCell ref="T167:W167"/>
    <mergeCell ref="X167:AA167"/>
    <mergeCell ref="P168:S168"/>
    <mergeCell ref="T168:W168"/>
    <mergeCell ref="X168:AA168"/>
    <mergeCell ref="AB167:AE168"/>
    <mergeCell ref="T173:W173"/>
    <mergeCell ref="X173:AA173"/>
    <mergeCell ref="P174:S174"/>
    <mergeCell ref="T174:W174"/>
    <mergeCell ref="X174:AA174"/>
    <mergeCell ref="L169:O170"/>
    <mergeCell ref="P169:S169"/>
    <mergeCell ref="T169:W169"/>
    <mergeCell ref="X169:AA169"/>
    <mergeCell ref="P170:S170"/>
    <mergeCell ref="T170:W170"/>
    <mergeCell ref="X170:AA170"/>
    <mergeCell ref="AB188:AE188"/>
    <mergeCell ref="L181:O182"/>
    <mergeCell ref="P181:S181"/>
    <mergeCell ref="T181:W181"/>
    <mergeCell ref="X181:AA181"/>
    <mergeCell ref="P182:S182"/>
    <mergeCell ref="T182:W182"/>
    <mergeCell ref="X182:AA182"/>
    <mergeCell ref="AB177:AE177"/>
    <mergeCell ref="P185:S185"/>
    <mergeCell ref="T185:W185"/>
    <mergeCell ref="X185:AA185"/>
    <mergeCell ref="AB185:AE185"/>
    <mergeCell ref="P186:S186"/>
    <mergeCell ref="T186:W186"/>
    <mergeCell ref="X186:AA186"/>
    <mergeCell ref="AB186:AE186"/>
    <mergeCell ref="AB187:AE187"/>
    <mergeCell ref="AB183:AE183"/>
    <mergeCell ref="L187:O188"/>
    <mergeCell ref="P187:S187"/>
    <mergeCell ref="T187:W187"/>
    <mergeCell ref="X187:AA187"/>
    <mergeCell ref="P188:S188"/>
    <mergeCell ref="AB191:AE191"/>
    <mergeCell ref="AB192:AE192"/>
    <mergeCell ref="L189:O190"/>
    <mergeCell ref="P189:S189"/>
    <mergeCell ref="T189:W189"/>
    <mergeCell ref="X189:AA189"/>
    <mergeCell ref="AB189:AE189"/>
    <mergeCell ref="P190:S190"/>
    <mergeCell ref="T190:W190"/>
    <mergeCell ref="X190:AA190"/>
    <mergeCell ref="AB190:AE190"/>
    <mergeCell ref="T188:W188"/>
    <mergeCell ref="X188:AA188"/>
    <mergeCell ref="L185:O186"/>
    <mergeCell ref="X154:AA154"/>
    <mergeCell ref="L155:O156"/>
    <mergeCell ref="P155:S155"/>
    <mergeCell ref="T155:W155"/>
    <mergeCell ref="X155:AA155"/>
    <mergeCell ref="AB155:AE155"/>
    <mergeCell ref="P156:S156"/>
    <mergeCell ref="T156:W156"/>
    <mergeCell ref="X156:AA156"/>
    <mergeCell ref="AB156:AE156"/>
    <mergeCell ref="T172:W172"/>
    <mergeCell ref="X172:AA172"/>
    <mergeCell ref="AB172:AE172"/>
    <mergeCell ref="AB173:AE173"/>
    <mergeCell ref="AB174:AE174"/>
    <mergeCell ref="I179:L179"/>
    <mergeCell ref="AB181:AE182"/>
    <mergeCell ref="L183:O184"/>
    <mergeCell ref="P183:S183"/>
    <mergeCell ref="T183:W183"/>
    <mergeCell ref="X183:AA183"/>
    <mergeCell ref="P184:S184"/>
    <mergeCell ref="T184:W184"/>
    <mergeCell ref="X184:AA184"/>
    <mergeCell ref="AB184:AE184"/>
    <mergeCell ref="I151:L151"/>
    <mergeCell ref="L153:O154"/>
    <mergeCell ref="P153:S153"/>
    <mergeCell ref="T153:W153"/>
    <mergeCell ref="X153:AA153"/>
    <mergeCell ref="AB153:AE154"/>
    <mergeCell ref="P154:S154"/>
    <mergeCell ref="T154:W154"/>
    <mergeCell ref="L175:O176"/>
    <mergeCell ref="P175:S175"/>
    <mergeCell ref="T175:W175"/>
    <mergeCell ref="X175:AA175"/>
    <mergeCell ref="AB175:AE175"/>
    <mergeCell ref="P176:S176"/>
    <mergeCell ref="T176:W176"/>
    <mergeCell ref="X176:AA176"/>
    <mergeCell ref="AB176:AE176"/>
    <mergeCell ref="AB169:AE169"/>
    <mergeCell ref="L173:O174"/>
    <mergeCell ref="P173:S173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Q52:AH52"/>
    <mergeCell ref="K82:M82"/>
    <mergeCell ref="K83:M83"/>
    <mergeCell ref="K84:M84"/>
    <mergeCell ref="K85:M85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T106:Z106"/>
    <mergeCell ref="Q107:AH107"/>
    <mergeCell ref="Q94:AH94"/>
    <mergeCell ref="Q98:AH98"/>
    <mergeCell ref="Q97:AH97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H109:J109"/>
    <mergeCell ref="K109:M109"/>
    <mergeCell ref="H110:J110"/>
    <mergeCell ref="K110:M110"/>
    <mergeCell ref="H107:J107"/>
    <mergeCell ref="K107:M107"/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</mergeCells>
  <conditionalFormatting sqref="M21">
    <cfRule type="containsText" dxfId="2204" priority="913" operator="containsText" text="PIERDE">
      <formula>NOT(ISERROR(SEARCH("PIERDE",M21)))</formula>
    </cfRule>
  </conditionalFormatting>
  <conditionalFormatting sqref="Q17:X18">
    <cfRule type="expression" dxfId="2203" priority="912">
      <formula>$M$15&gt;0</formula>
    </cfRule>
  </conditionalFormatting>
  <conditionalFormatting sqref="Q19:X20">
    <cfRule type="expression" dxfId="2202" priority="911">
      <formula>$M$17&gt;0</formula>
    </cfRule>
  </conditionalFormatting>
  <conditionalFormatting sqref="I19:L19">
    <cfRule type="expression" dxfId="2201" priority="910">
      <formula>$M$15&gt;0</formula>
    </cfRule>
  </conditionalFormatting>
  <conditionalFormatting sqref="F31:G31 N31:AL31 AC32:AE32 F27:AL29 F26 U26:AE26 F30:Z30 AH30:AL30 X35:AL35 F35:R35 AI26:AL26 L26 AB33:AD33 AC34:AD34 AI32:AL34 K34 F32:J34 K33:L33 K32:O32 X32:X34 P33:Q33">
    <cfRule type="expression" dxfId="2200" priority="908">
      <formula>$M$19&gt;0</formula>
    </cfRule>
  </conditionalFormatting>
  <conditionalFormatting sqref="G31 N31:AE31 AI26:AK26 AC32:AE32 L26 U26:AE26 G30:Z30 AB33:AD33 AC34:AD34 G32:J34 K33:L33 K34 K32:O32 X32:X34 P33:Q33">
    <cfRule type="expression" dxfId="2199" priority="907">
      <formula>$M$19&gt;0</formula>
    </cfRule>
  </conditionalFormatting>
  <conditionalFormatting sqref="G27:AE29">
    <cfRule type="expression" dxfId="2198" priority="906">
      <formula>$M$19&gt;0</formula>
    </cfRule>
  </conditionalFormatting>
  <conditionalFormatting sqref="F25:AL25">
    <cfRule type="expression" dxfId="2197" priority="905">
      <formula>$M$19&gt;0</formula>
    </cfRule>
  </conditionalFormatting>
  <conditionalFormatting sqref="L26:T26 K28:M28 Q29:T29 Z30 AI26:AK26 K32:N32 R36:U36 K33:L33 K34">
    <cfRule type="expression" dxfId="2196" priority="904">
      <formula>$M$19&gt;0</formula>
    </cfRule>
  </conditionalFormatting>
  <conditionalFormatting sqref="S21:AE21">
    <cfRule type="expression" dxfId="2195" priority="902">
      <formula>$M$19&gt;0</formula>
    </cfRule>
    <cfRule type="expression" dxfId="2194" priority="903">
      <formula>$M$19&gt;0</formula>
    </cfRule>
  </conditionalFormatting>
  <conditionalFormatting sqref="AA38:AI38">
    <cfRule type="expression" dxfId="2193" priority="900">
      <formula>$M$19&gt;0</formula>
    </cfRule>
  </conditionalFormatting>
  <conditionalFormatting sqref="P44:U45">
    <cfRule type="expression" dxfId="2192" priority="899">
      <formula>$M$19&gt;0</formula>
    </cfRule>
  </conditionalFormatting>
  <conditionalFormatting sqref="I74 H52:H62">
    <cfRule type="cellIs" dxfId="2191" priority="897" operator="equal">
      <formula>0</formula>
    </cfRule>
    <cfRule type="cellIs" dxfId="2190" priority="898" operator="lessThan">
      <formula>3</formula>
    </cfRule>
  </conditionalFormatting>
  <conditionalFormatting sqref="H50">
    <cfRule type="containsText" dxfId="2189" priority="896" operator="containsText" text="NN">
      <formula>NOT(ISERROR(SEARCH("NN",H50)))</formula>
    </cfRule>
  </conditionalFormatting>
  <conditionalFormatting sqref="K52:K54 K72:K74">
    <cfRule type="containsText" dxfId="2188" priority="895" operator="containsText" text="&quot;&quot;">
      <formula>NOT(ISERROR(SEARCH("""""",K52)))</formula>
    </cfRule>
  </conditionalFormatting>
  <conditionalFormatting sqref="Q52:Q55 Q62:Q63 Q67:Q71 Q73">
    <cfRule type="cellIs" dxfId="2187" priority="894" operator="equal">
      <formula>0</formula>
    </cfRule>
  </conditionalFormatting>
  <conditionalFormatting sqref="T50">
    <cfRule type="containsText" dxfId="2186" priority="893" operator="containsText" text="NN">
      <formula>NOT(ISERROR(SEARCH("NN",T50)))</formula>
    </cfRule>
  </conditionalFormatting>
  <conditionalFormatting sqref="I75">
    <cfRule type="containsText" dxfId="2185" priority="762" operator="containsText" text="REPRUEBA">
      <formula>NOT(ISERROR(SEARCH("REPRUEBA",I75)))</formula>
    </cfRule>
    <cfRule type="containsText" dxfId="2184" priority="763" operator="containsText" text="&quot;REPRUEBA&quot;">
      <formula>NOT(ISERROR(SEARCH("""REPRUEBA""",I75)))</formula>
    </cfRule>
    <cfRule type="containsText" dxfId="2183" priority="886" operator="containsText" text="PIERDE">
      <formula>NOT(ISERROR(SEARCH("PIERDE",I75)))</formula>
    </cfRule>
    <cfRule type="containsText" dxfId="2182" priority="887" operator="containsText" text="DEBE MEJORAR">
      <formula>NOT(ISERROR(SEARCH("DEBE MEJORAR",I75)))</formula>
    </cfRule>
    <cfRule type="containsText" dxfId="2181" priority="888" operator="containsText" text="PIERDE">
      <formula>NOT(ISERROR(SEARCH("PIERDE",I75)))</formula>
    </cfRule>
    <cfRule type="containsText" dxfId="2180" priority="889" operator="containsText" text="FELICITACIONES">
      <formula>NOT(ISERROR(SEARCH("FELICITACIONES",I75)))</formula>
    </cfRule>
    <cfRule type="containsText" dxfId="2179" priority="890" operator="containsText" text="&quot;DEBE MEJORAR&quot;">
      <formula>NOT(ISERROR(SEARCH("""DEBE MEJORAR""",I75)))</formula>
    </cfRule>
    <cfRule type="containsText" dxfId="2178" priority="891" operator="containsText" text="&quot;PIERDE&quot;">
      <formula>NOT(ISERROR(SEARCH("""PIERDE""",I75)))</formula>
    </cfRule>
    <cfRule type="containsText" dxfId="2177" priority="892" operator="containsText" text="&quot;FELICITACIONES&quot;">
      <formula>NOT(ISERROR(SEARCH("""FELICITACIONES""",I75)))</formula>
    </cfRule>
  </conditionalFormatting>
  <conditionalFormatting sqref="P75:W75">
    <cfRule type="expression" dxfId="2176" priority="885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1 P64:P66 K102 Q80:AH99 H116 K107:K108 K116 Q108:AH127 P73:AH73 P72">
    <cfRule type="expression" dxfId="2175" priority="884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1 P64:P66 Q80:AH99 H116 K107:K108 K116 Q108:AH127 K79:K80 K102 P73:AH73 P72">
    <cfRule type="expression" dxfId="2174" priority="883">
      <formula>$M$19&gt;0</formula>
    </cfRule>
  </conditionalFormatting>
  <conditionalFormatting sqref="L34">
    <cfRule type="expression" dxfId="2173" priority="882">
      <formula>$M$19&gt;0</formula>
    </cfRule>
  </conditionalFormatting>
  <conditionalFormatting sqref="L34">
    <cfRule type="expression" dxfId="2172" priority="881">
      <formula>$M$19&gt;0</formula>
    </cfRule>
  </conditionalFormatting>
  <conditionalFormatting sqref="L34">
    <cfRule type="expression" dxfId="2171" priority="880">
      <formula>$M$19&gt;0</formula>
    </cfRule>
  </conditionalFormatting>
  <conditionalFormatting sqref="H63:H67">
    <cfRule type="cellIs" dxfId="2170" priority="874" operator="equal">
      <formula>0</formula>
    </cfRule>
    <cfRule type="cellIs" dxfId="2169" priority="875" operator="lessThan">
      <formula>3</formula>
    </cfRule>
  </conditionalFormatting>
  <conditionalFormatting sqref="H63:H67">
    <cfRule type="expression" dxfId="2168" priority="873">
      <formula>$M$19&gt;0</formula>
    </cfRule>
  </conditionalFormatting>
  <conditionalFormatting sqref="H63:H67">
    <cfRule type="expression" dxfId="2167" priority="872">
      <formula>$M$19&gt;0</formula>
    </cfRule>
  </conditionalFormatting>
  <conditionalFormatting sqref="H68:H69">
    <cfRule type="cellIs" dxfId="2166" priority="870" operator="equal">
      <formula>0</formula>
    </cfRule>
    <cfRule type="cellIs" dxfId="2165" priority="871" operator="lessThan">
      <formula>3</formula>
    </cfRule>
  </conditionalFormatting>
  <conditionalFormatting sqref="H68:H69">
    <cfRule type="expression" dxfId="2164" priority="869">
      <formula>$M$19&gt;0</formula>
    </cfRule>
  </conditionalFormatting>
  <conditionalFormatting sqref="H68:H69">
    <cfRule type="expression" dxfId="2163" priority="868">
      <formula>$M$19&gt;0</formula>
    </cfRule>
  </conditionalFormatting>
  <conditionalFormatting sqref="H70:H71">
    <cfRule type="cellIs" dxfId="2162" priority="866" operator="equal">
      <formula>0</formula>
    </cfRule>
    <cfRule type="cellIs" dxfId="2161" priority="867" operator="lessThan">
      <formula>3</formula>
    </cfRule>
  </conditionalFormatting>
  <conditionalFormatting sqref="H70:H71">
    <cfRule type="expression" dxfId="2160" priority="865">
      <formula>$M$19&gt;0</formula>
    </cfRule>
  </conditionalFormatting>
  <conditionalFormatting sqref="H70:H71">
    <cfRule type="expression" dxfId="2159" priority="864">
      <formula>$M$19&gt;0</formula>
    </cfRule>
  </conditionalFormatting>
  <conditionalFormatting sqref="H72:H73">
    <cfRule type="cellIs" dxfId="2158" priority="862" operator="equal">
      <formula>0</formula>
    </cfRule>
    <cfRule type="cellIs" dxfId="2157" priority="863" operator="lessThan">
      <formula>3</formula>
    </cfRule>
  </conditionalFormatting>
  <conditionalFormatting sqref="H72:H73">
    <cfRule type="expression" dxfId="2156" priority="861">
      <formula>$M$19&gt;0</formula>
    </cfRule>
  </conditionalFormatting>
  <conditionalFormatting sqref="H72:H73">
    <cfRule type="expression" dxfId="2155" priority="860">
      <formula>$M$19&gt;0</formula>
    </cfRule>
  </conditionalFormatting>
  <conditionalFormatting sqref="K72:K73">
    <cfRule type="containsText" dxfId="2154" priority="856" operator="containsText" text="&quot;&quot;">
      <formula>NOT(ISERROR(SEARCH("""""",K72)))</formula>
    </cfRule>
  </conditionalFormatting>
  <conditionalFormatting sqref="K72:K73">
    <cfRule type="expression" dxfId="2153" priority="855">
      <formula>$M$19&gt;0</formula>
    </cfRule>
  </conditionalFormatting>
  <conditionalFormatting sqref="K72:K73">
    <cfRule type="expression" dxfId="2152" priority="854">
      <formula>$M$19&gt;0</formula>
    </cfRule>
  </conditionalFormatting>
  <conditionalFormatting sqref="P51">
    <cfRule type="expression" dxfId="2151" priority="853">
      <formula>$M$19&gt;0</formula>
    </cfRule>
  </conditionalFormatting>
  <conditionalFormatting sqref="P51">
    <cfRule type="expression" dxfId="2150" priority="852">
      <formula>$M$19&gt;0</formula>
    </cfRule>
  </conditionalFormatting>
  <conditionalFormatting sqref="H80:H81">
    <cfRule type="cellIs" dxfId="2149" priority="850" operator="equal">
      <formula>0</formula>
    </cfRule>
    <cfRule type="cellIs" dxfId="2148" priority="851" operator="lessThan">
      <formula>3</formula>
    </cfRule>
  </conditionalFormatting>
  <conditionalFormatting sqref="H78">
    <cfRule type="containsText" dxfId="2147" priority="849" operator="containsText" text="NN">
      <formula>NOT(ISERROR(SEARCH("NN",H78)))</formula>
    </cfRule>
  </conditionalFormatting>
  <conditionalFormatting sqref="K80">
    <cfRule type="containsText" dxfId="2146" priority="848" operator="containsText" text="&quot;&quot;">
      <formula>NOT(ISERROR(SEARCH("""""",K80)))</formula>
    </cfRule>
  </conditionalFormatting>
  <conditionalFormatting sqref="Q80:Q99 Q101">
    <cfRule type="cellIs" dxfId="2145" priority="847" operator="equal">
      <formula>0</formula>
    </cfRule>
  </conditionalFormatting>
  <conditionalFormatting sqref="T78">
    <cfRule type="containsText" dxfId="2144" priority="846" operator="containsText" text="NN">
      <formula>NOT(ISERROR(SEARCH("NN",T78)))</formula>
    </cfRule>
  </conditionalFormatting>
  <conditionalFormatting sqref="P103:W103">
    <cfRule type="expression" dxfId="2143" priority="845">
      <formula>+#REF!=0</formula>
    </cfRule>
  </conditionalFormatting>
  <conditionalFormatting sqref="F80:F101">
    <cfRule type="expression" dxfId="2142" priority="844">
      <formula>$M$19&gt;0</formula>
    </cfRule>
  </conditionalFormatting>
  <conditionalFormatting sqref="F80:F101">
    <cfRule type="expression" dxfId="2141" priority="843">
      <formula>$M$19&gt;0</formula>
    </cfRule>
  </conditionalFormatting>
  <conditionalFormatting sqref="H98:H99">
    <cfRule type="cellIs" dxfId="2140" priority="829" operator="equal">
      <formula>0</formula>
    </cfRule>
    <cfRule type="cellIs" dxfId="2139" priority="830" operator="lessThan">
      <formula>3</formula>
    </cfRule>
  </conditionalFormatting>
  <conditionalFormatting sqref="H98:H99">
    <cfRule type="expression" dxfId="2138" priority="828">
      <formula>$M$19&gt;0</formula>
    </cfRule>
  </conditionalFormatting>
  <conditionalFormatting sqref="H98:H99">
    <cfRule type="expression" dxfId="2137" priority="827">
      <formula>$M$19&gt;0</formula>
    </cfRule>
  </conditionalFormatting>
  <conditionalFormatting sqref="H91 H95">
    <cfRule type="cellIs" dxfId="2136" priority="837" operator="equal">
      <formula>0</formula>
    </cfRule>
    <cfRule type="cellIs" dxfId="2135" priority="838" operator="lessThan">
      <formula>3</formula>
    </cfRule>
  </conditionalFormatting>
  <conditionalFormatting sqref="H91 H95">
    <cfRule type="expression" dxfId="2134" priority="836">
      <formula>$M$19&gt;0</formula>
    </cfRule>
  </conditionalFormatting>
  <conditionalFormatting sqref="H91 H95">
    <cfRule type="expression" dxfId="2133" priority="835">
      <formula>$M$19&gt;0</formula>
    </cfRule>
  </conditionalFormatting>
  <conditionalFormatting sqref="H96:H97">
    <cfRule type="cellIs" dxfId="2132" priority="833" operator="equal">
      <formula>0</formula>
    </cfRule>
    <cfRule type="cellIs" dxfId="2131" priority="834" operator="lessThan">
      <formula>3</formula>
    </cfRule>
  </conditionalFormatting>
  <conditionalFormatting sqref="H96:H97">
    <cfRule type="expression" dxfId="2130" priority="832">
      <formula>$M$19&gt;0</formula>
    </cfRule>
  </conditionalFormatting>
  <conditionalFormatting sqref="H96:H97">
    <cfRule type="expression" dxfId="2129" priority="831">
      <formula>$M$19&gt;0</formula>
    </cfRule>
  </conditionalFormatting>
  <conditionalFormatting sqref="H100:H101">
    <cfRule type="cellIs" dxfId="2128" priority="825" operator="equal">
      <formula>0</formula>
    </cfRule>
    <cfRule type="cellIs" dxfId="2127" priority="826" operator="lessThan">
      <formula>3</formula>
    </cfRule>
  </conditionalFormatting>
  <conditionalFormatting sqref="H100:H101">
    <cfRule type="expression" dxfId="2126" priority="824">
      <formula>$M$19&gt;0</formula>
    </cfRule>
  </conditionalFormatting>
  <conditionalFormatting sqref="H100:H101">
    <cfRule type="expression" dxfId="2125" priority="823">
      <formula>$M$19&gt;0</formula>
    </cfRule>
  </conditionalFormatting>
  <conditionalFormatting sqref="H116">
    <cfRule type="cellIs" dxfId="2124" priority="813" operator="equal">
      <formula>0</formula>
    </cfRule>
    <cfRule type="cellIs" dxfId="2123" priority="814" operator="lessThan">
      <formula>3</formula>
    </cfRule>
  </conditionalFormatting>
  <conditionalFormatting sqref="H106">
    <cfRule type="containsText" dxfId="2122" priority="812" operator="containsText" text="NN">
      <formula>NOT(ISERROR(SEARCH("NN",H106)))</formula>
    </cfRule>
  </conditionalFormatting>
  <conditionalFormatting sqref="K108 K116">
    <cfRule type="containsText" dxfId="2121" priority="811" operator="containsText" text="&quot;&quot;">
      <formula>NOT(ISERROR(SEARCH("""""",K108)))</formula>
    </cfRule>
  </conditionalFormatting>
  <conditionalFormatting sqref="Q108:Q127 Q129">
    <cfRule type="cellIs" dxfId="2120" priority="810" operator="equal">
      <formula>0</formula>
    </cfRule>
  </conditionalFormatting>
  <conditionalFormatting sqref="T106">
    <cfRule type="containsText" dxfId="2119" priority="809" operator="containsText" text="NN">
      <formula>NOT(ISERROR(SEARCH("NN",T106)))</formula>
    </cfRule>
  </conditionalFormatting>
  <conditionalFormatting sqref="P131:W131">
    <cfRule type="expression" dxfId="2118" priority="808">
      <formula>+#REF!=0</formula>
    </cfRule>
  </conditionalFormatting>
  <conditionalFormatting sqref="F108:F129">
    <cfRule type="expression" dxfId="2117" priority="807">
      <formula>$M$19&gt;0</formula>
    </cfRule>
  </conditionalFormatting>
  <conditionalFormatting sqref="F108:F129">
    <cfRule type="expression" dxfId="2116" priority="806">
      <formula>$M$19&gt;0</formula>
    </cfRule>
  </conditionalFormatting>
  <conditionalFormatting sqref="H117:H118">
    <cfRule type="cellIs" dxfId="2115" priority="804" operator="equal">
      <formula>0</formula>
    </cfRule>
    <cfRule type="cellIs" dxfId="2114" priority="805" operator="lessThan">
      <formula>3</formula>
    </cfRule>
  </conditionalFormatting>
  <conditionalFormatting sqref="H117:H118">
    <cfRule type="expression" dxfId="2113" priority="803">
      <formula>$M$19&gt;0</formula>
    </cfRule>
  </conditionalFormatting>
  <conditionalFormatting sqref="H117:H118">
    <cfRule type="expression" dxfId="2112" priority="802">
      <formula>$M$19&gt;0</formula>
    </cfRule>
  </conditionalFormatting>
  <conditionalFormatting sqref="H119:H120">
    <cfRule type="cellIs" dxfId="2111" priority="800" operator="equal">
      <formula>0</formula>
    </cfRule>
    <cfRule type="cellIs" dxfId="2110" priority="801" operator="lessThan">
      <formula>3</formula>
    </cfRule>
  </conditionalFormatting>
  <conditionalFormatting sqref="H119:H120">
    <cfRule type="expression" dxfId="2109" priority="799">
      <formula>$M$19&gt;0</formula>
    </cfRule>
  </conditionalFormatting>
  <conditionalFormatting sqref="H119:H120">
    <cfRule type="expression" dxfId="2108" priority="798">
      <formula>$M$19&gt;0</formula>
    </cfRule>
  </conditionalFormatting>
  <conditionalFormatting sqref="H121 H125">
    <cfRule type="cellIs" dxfId="2107" priority="796" operator="equal">
      <formula>0</formula>
    </cfRule>
    <cfRule type="cellIs" dxfId="2106" priority="797" operator="lessThan">
      <formula>3</formula>
    </cfRule>
  </conditionalFormatting>
  <conditionalFormatting sqref="H121 H125">
    <cfRule type="expression" dxfId="2105" priority="795">
      <formula>$M$19&gt;0</formula>
    </cfRule>
  </conditionalFormatting>
  <conditionalFormatting sqref="H121 H125">
    <cfRule type="expression" dxfId="2104" priority="794">
      <formula>$M$19&gt;0</formula>
    </cfRule>
  </conditionalFormatting>
  <conditionalFormatting sqref="H126:H127">
    <cfRule type="cellIs" dxfId="2103" priority="792" operator="equal">
      <formula>0</formula>
    </cfRule>
    <cfRule type="cellIs" dxfId="2102" priority="793" operator="lessThan">
      <formula>3</formula>
    </cfRule>
  </conditionalFormatting>
  <conditionalFormatting sqref="H126:H127">
    <cfRule type="expression" dxfId="2101" priority="791">
      <formula>$M$19&gt;0</formula>
    </cfRule>
  </conditionalFormatting>
  <conditionalFormatting sqref="H126:H127">
    <cfRule type="expression" dxfId="2100" priority="790">
      <formula>$M$19&gt;0</formula>
    </cfRule>
  </conditionalFormatting>
  <conditionalFormatting sqref="H128:H129">
    <cfRule type="cellIs" dxfId="2099" priority="788" operator="equal">
      <formula>0</formula>
    </cfRule>
    <cfRule type="cellIs" dxfId="2098" priority="789" operator="lessThan">
      <formula>3</formula>
    </cfRule>
  </conditionalFormatting>
  <conditionalFormatting sqref="H128:H129">
    <cfRule type="expression" dxfId="2097" priority="787">
      <formula>$M$19&gt;0</formula>
    </cfRule>
  </conditionalFormatting>
  <conditionalFormatting sqref="H128:H129">
    <cfRule type="expression" dxfId="2096" priority="786">
      <formula>$M$19&gt;0</formula>
    </cfRule>
  </conditionalFormatting>
  <conditionalFormatting sqref="K117">
    <cfRule type="containsText" dxfId="2095" priority="785" operator="containsText" text="&quot;&quot;">
      <formula>NOT(ISERROR(SEARCH("""""",K117)))</formula>
    </cfRule>
  </conditionalFormatting>
  <conditionalFormatting sqref="K117">
    <cfRule type="expression" dxfId="2094" priority="784">
      <formula>$M$19&gt;0</formula>
    </cfRule>
  </conditionalFormatting>
  <conditionalFormatting sqref="K117">
    <cfRule type="expression" dxfId="2093" priority="783">
      <formula>$M$19&gt;0</formula>
    </cfRule>
  </conditionalFormatting>
  <conditionalFormatting sqref="K118:K121 K125:K129">
    <cfRule type="containsText" dxfId="2092" priority="782" operator="containsText" text="&quot;&quot;">
      <formula>NOT(ISERROR(SEARCH("""""",K118)))</formula>
    </cfRule>
  </conditionalFormatting>
  <conditionalFormatting sqref="K118:K121 K125:K129">
    <cfRule type="expression" dxfId="2091" priority="781">
      <formula>$M$19&gt;0</formula>
    </cfRule>
  </conditionalFormatting>
  <conditionalFormatting sqref="K118:K121 K125:K129">
    <cfRule type="expression" dxfId="2090" priority="780">
      <formula>$M$19&gt;0</formula>
    </cfRule>
  </conditionalFormatting>
  <conditionalFormatting sqref="M34">
    <cfRule type="expression" dxfId="2089" priority="777">
      <formula>$M$19&gt;0</formula>
    </cfRule>
  </conditionalFormatting>
  <conditionalFormatting sqref="M34">
    <cfRule type="expression" dxfId="2088" priority="776">
      <formula>$M$19&gt;0</formula>
    </cfRule>
  </conditionalFormatting>
  <conditionalFormatting sqref="M34">
    <cfRule type="expression" dxfId="2087" priority="775">
      <formula>$M$19&gt;0</formula>
    </cfRule>
  </conditionalFormatting>
  <conditionalFormatting sqref="X40:AK48">
    <cfRule type="expression" dxfId="2086" priority="510">
      <formula>$M$19=0</formula>
    </cfRule>
    <cfRule type="expression" dxfId="2085" priority="773">
      <formula>$M$19=0</formula>
    </cfRule>
    <cfRule type="expression" dxfId="2084" priority="774">
      <formula>$M$19=0</formula>
    </cfRule>
  </conditionalFormatting>
  <conditionalFormatting sqref="H52:J54 H62:J63 H55:H61 Q52:AH54 H67:J73 H64:H66 Q62:AH63 Q55 Q67:AH71 Q73:AH73">
    <cfRule type="cellIs" dxfId="2083" priority="772" operator="equal">
      <formula>0</formula>
    </cfRule>
  </conditionalFormatting>
  <conditionalFormatting sqref="Q52:AH52 Q54:AH54 Q55">
    <cfRule type="containsText" dxfId="2082" priority="767" operator="containsText" text="&quot;&quot;">
      <formula>NOT(ISERROR(SEARCH("""""",Q52)))</formula>
    </cfRule>
  </conditionalFormatting>
  <conditionalFormatting sqref="Q53:AH53">
    <cfRule type="containsText" dxfId="2081" priority="766" operator="containsText" text="&quot;&quot;">
      <formula>NOT(ISERROR(SEARCH("""""",Q53)))</formula>
    </cfRule>
  </conditionalFormatting>
  <conditionalFormatting sqref="Q62:AH62">
    <cfRule type="containsText" dxfId="2080" priority="764" operator="containsText" text="&quot;&quot;">
      <formula>NOT(ISERROR(SEARCH("""""",Q62)))</formula>
    </cfRule>
  </conditionalFormatting>
  <conditionalFormatting sqref="P74:AH74">
    <cfRule type="expression" dxfId="2079" priority="724">
      <formula>$M$19=0</formula>
    </cfRule>
    <cfRule type="expression" dxfId="2078" priority="761">
      <formula>$I$74=0</formula>
    </cfRule>
  </conditionalFormatting>
  <conditionalFormatting sqref="I103">
    <cfRule type="containsText" dxfId="2077" priority="752" operator="containsText" text="REPRUEBA">
      <formula>NOT(ISERROR(SEARCH("REPRUEBA",I103)))</formula>
    </cfRule>
    <cfRule type="containsText" dxfId="2076" priority="753" operator="containsText" text="&quot;REPRUEBA&quot;">
      <formula>NOT(ISERROR(SEARCH("""REPRUEBA""",I103)))</formula>
    </cfRule>
    <cfRule type="containsText" dxfId="2075" priority="754" operator="containsText" text="PIERDE">
      <formula>NOT(ISERROR(SEARCH("PIERDE",I103)))</formula>
    </cfRule>
    <cfRule type="containsText" dxfId="2074" priority="755" operator="containsText" text="DEBE MEJORAR">
      <formula>NOT(ISERROR(SEARCH("DEBE MEJORAR",I103)))</formula>
    </cfRule>
    <cfRule type="containsText" dxfId="2073" priority="756" operator="containsText" text="PIERDE">
      <formula>NOT(ISERROR(SEARCH("PIERDE",I103)))</formula>
    </cfRule>
    <cfRule type="containsText" dxfId="2072" priority="757" operator="containsText" text="FELICITACIONES">
      <formula>NOT(ISERROR(SEARCH("FELICITACIONES",I103)))</formula>
    </cfRule>
    <cfRule type="containsText" dxfId="2071" priority="758" operator="containsText" text="&quot;DEBE MEJORAR&quot;">
      <formula>NOT(ISERROR(SEARCH("""DEBE MEJORAR""",I103)))</formula>
    </cfRule>
    <cfRule type="containsText" dxfId="2070" priority="759" operator="containsText" text="&quot;PIERDE&quot;">
      <formula>NOT(ISERROR(SEARCH("""PIERDE""",I103)))</formula>
    </cfRule>
    <cfRule type="containsText" dxfId="2069" priority="760" operator="containsText" text="&quot;FELICITACIONES&quot;">
      <formula>NOT(ISERROR(SEARCH("""FELICITACIONES""",I103)))</formula>
    </cfRule>
  </conditionalFormatting>
  <conditionalFormatting sqref="H116:J116">
    <cfRule type="cellIs" dxfId="2068" priority="500" operator="equal">
      <formula>0</formula>
    </cfRule>
    <cfRule type="cellIs" dxfId="2067" priority="746" operator="equal">
      <formula>0</formula>
    </cfRule>
  </conditionalFormatting>
  <conditionalFormatting sqref="H117:J117">
    <cfRule type="cellIs" dxfId="2066" priority="744" operator="equal">
      <formula>0</formula>
    </cfRule>
    <cfRule type="cellIs" dxfId="2065" priority="745" operator="equal">
      <formula>0</formula>
    </cfRule>
  </conditionalFormatting>
  <conditionalFormatting sqref="H118:J121 H125:J129">
    <cfRule type="cellIs" dxfId="2064" priority="743" operator="equal">
      <formula>0</formula>
    </cfRule>
  </conditionalFormatting>
  <conditionalFormatting sqref="Q108:AH127 Q129:AH129">
    <cfRule type="cellIs" dxfId="2063" priority="740" operator="equal">
      <formula>0</formula>
    </cfRule>
  </conditionalFormatting>
  <conditionalFormatting sqref="Q80:AH99 Q101:AH101">
    <cfRule type="cellIs" dxfId="2062" priority="739" operator="equal">
      <formula>0</formula>
    </cfRule>
  </conditionalFormatting>
  <conditionalFormatting sqref="I131">
    <cfRule type="containsText" dxfId="2061" priority="730" operator="containsText" text="REPRUEBA">
      <formula>NOT(ISERROR(SEARCH("REPRUEBA",I131)))</formula>
    </cfRule>
    <cfRule type="containsText" dxfId="2060" priority="731" operator="containsText" text="&quot;REPRUEBA&quot;">
      <formula>NOT(ISERROR(SEARCH("""REPRUEBA""",I131)))</formula>
    </cfRule>
    <cfRule type="containsText" dxfId="2059" priority="732" operator="containsText" text="PIERDE">
      <formula>NOT(ISERROR(SEARCH("PIERDE",I131)))</formula>
    </cfRule>
    <cfRule type="containsText" dxfId="2058" priority="733" operator="containsText" text="DEBE MEJORAR">
      <formula>NOT(ISERROR(SEARCH("DEBE MEJORAR",I131)))</formula>
    </cfRule>
    <cfRule type="containsText" dxfId="2057" priority="734" operator="containsText" text="PIERDE">
      <formula>NOT(ISERROR(SEARCH("PIERDE",I131)))</formula>
    </cfRule>
    <cfRule type="containsText" dxfId="2056" priority="735" operator="containsText" text="FELICITACIONES">
      <formula>NOT(ISERROR(SEARCH("FELICITACIONES",I131)))</formula>
    </cfRule>
    <cfRule type="containsText" dxfId="2055" priority="736" operator="containsText" text="&quot;DEBE MEJORAR&quot;">
      <formula>NOT(ISERROR(SEARCH("""DEBE MEJORAR""",I131)))</formula>
    </cfRule>
    <cfRule type="containsText" dxfId="2054" priority="737" operator="containsText" text="&quot;PIERDE&quot;">
      <formula>NOT(ISERROR(SEARCH("""PIERDE""",I131)))</formula>
    </cfRule>
    <cfRule type="containsText" dxfId="2053" priority="738" operator="containsText" text="&quot;FELICITACIONES&quot;">
      <formula>NOT(ISERROR(SEARCH("""FELICITACIONES""",I131)))</formula>
    </cfRule>
  </conditionalFormatting>
  <conditionalFormatting sqref="T75">
    <cfRule type="cellIs" dxfId="2052" priority="727" operator="equal">
      <formula>0</formula>
    </cfRule>
  </conditionalFormatting>
  <conditionalFormatting sqref="P130:AH130">
    <cfRule type="expression" dxfId="2051" priority="726">
      <formula>$M$19=0</formula>
    </cfRule>
  </conditionalFormatting>
  <conditionalFormatting sqref="P102:AH102">
    <cfRule type="expression" dxfId="2050" priority="725">
      <formula>$M$19=0</formula>
    </cfRule>
  </conditionalFormatting>
  <conditionalFormatting sqref="P131:W131 P75:W75 P103:W103 L167:AE168 L181:AE182 L170:AE170 L169:W169 AB169:AE169 L172:AE172 L171:W171 AB171:AE171 L174:AE174 L173:W173 AB173:AE173 L176:AE176 L175:W175 AB175:AE175 L184:AE184 L183:W183 AB183:AE183 L186:AE186 L185:W185 AB185:AE185 L188:AE188 L187:W187 AB187:AE187 L190:AE190 L189:W189 AB189:AE189">
    <cfRule type="expression" dxfId="2049" priority="723">
      <formula>$M$19=0</formula>
    </cfRule>
  </conditionalFormatting>
  <conditionalFormatting sqref="O136">
    <cfRule type="expression" dxfId="2048" priority="719">
      <formula>$P$54&lt;3</formula>
    </cfRule>
    <cfRule type="cellIs" dxfId="2047" priority="720" operator="lessThan">
      <formula>4</formula>
    </cfRule>
    <cfRule type="cellIs" dxfId="2046" priority="721" operator="lessThan">
      <formula>3</formula>
    </cfRule>
  </conditionalFormatting>
  <conditionalFormatting sqref="Z139 N133:U133 N134:N138 Y133:Z133 P139:T139">
    <cfRule type="expression" dxfId="2045" priority="914">
      <formula>$U$51=5</formula>
    </cfRule>
  </conditionalFormatting>
  <conditionalFormatting sqref="Q134">
    <cfRule type="expression" priority="722">
      <formula>$P$54&gt;4</formula>
    </cfRule>
  </conditionalFormatting>
  <conditionalFormatting sqref="P135:U135 Y135:Y136 P137:S137">
    <cfRule type="expression" dxfId="2044" priority="915">
      <formula>$P$54&lt;3</formula>
    </cfRule>
  </conditionalFormatting>
  <conditionalFormatting sqref="O135 Y134:Z134 Z135:Z138 O137 O134:U134 P138:T138">
    <cfRule type="expression" dxfId="2043" priority="916">
      <formula>$T$52=4</formula>
    </cfRule>
  </conditionalFormatting>
  <conditionalFormatting sqref="O136:U136">
    <cfRule type="expression" dxfId="2042" priority="718">
      <formula>$V$136&lt;2.94</formula>
    </cfRule>
  </conditionalFormatting>
  <conditionalFormatting sqref="N135:Y135 N136 Y136 N137:S137">
    <cfRule type="expression" dxfId="2041" priority="717">
      <formula>$V$136&lt;2.94</formula>
    </cfRule>
  </conditionalFormatting>
  <conditionalFormatting sqref="M134:Z134 Z135:Z138 M138:N138 M135:M137 P138:Y138">
    <cfRule type="expression" dxfId="2040" priority="716">
      <formula>$Z$134=1</formula>
    </cfRule>
  </conditionalFormatting>
  <conditionalFormatting sqref="L133:AA133 AA134:AA139 L139:M139 L134:L138 P139:Z139">
    <cfRule type="expression" dxfId="2039" priority="715">
      <formula>$AA$133=1</formula>
    </cfRule>
  </conditionalFormatting>
  <conditionalFormatting sqref="M19:N20">
    <cfRule type="expression" dxfId="2038" priority="714">
      <formula>$M$15=0</formula>
    </cfRule>
  </conditionalFormatting>
  <conditionalFormatting sqref="M21:N21">
    <cfRule type="expression" dxfId="2037" priority="711">
      <formula>$M$17=0</formula>
    </cfRule>
    <cfRule type="expression" dxfId="2036" priority="713">
      <formula>$M$17=0</formula>
    </cfRule>
  </conditionalFormatting>
  <conditionalFormatting sqref="G21">
    <cfRule type="expression" dxfId="2035" priority="712">
      <formula>$M$17=0</formula>
    </cfRule>
  </conditionalFormatting>
  <conditionalFormatting sqref="I19:L19">
    <cfRule type="expression" dxfId="2034" priority="710">
      <formula>$M$15&gt;0</formula>
    </cfRule>
  </conditionalFormatting>
  <conditionalFormatting sqref="Q17:X18">
    <cfRule type="expression" dxfId="2033" priority="709">
      <formula>$M$15&gt;0</formula>
    </cfRule>
  </conditionalFormatting>
  <conditionalFormatting sqref="Q19:X20">
    <cfRule type="expression" dxfId="2032" priority="708">
      <formula>$M$17&gt;0</formula>
    </cfRule>
  </conditionalFormatting>
  <conditionalFormatting sqref="AF26:AH26">
    <cfRule type="expression" dxfId="2031" priority="707">
      <formula>$M$19&gt;0</formula>
    </cfRule>
  </conditionalFormatting>
  <conditionalFormatting sqref="AF26:AH26">
    <cfRule type="expression" dxfId="2030" priority="706">
      <formula>$M$19&gt;0</formula>
    </cfRule>
  </conditionalFormatting>
  <conditionalFormatting sqref="H28:J28">
    <cfRule type="expression" dxfId="2029" priority="705">
      <formula>$M$19&gt;0</formula>
    </cfRule>
  </conditionalFormatting>
  <conditionalFormatting sqref="H28:J28">
    <cfRule type="expression" dxfId="2028" priority="704">
      <formula>$M$19&gt;0</formula>
    </cfRule>
  </conditionalFormatting>
  <conditionalFormatting sqref="N29:P29">
    <cfRule type="expression" dxfId="2027" priority="703">
      <formula>$M$19&gt;0</formula>
    </cfRule>
  </conditionalFormatting>
  <conditionalFormatting sqref="N29:P29">
    <cfRule type="expression" dxfId="2026" priority="702">
      <formula>$M$19&gt;0</formula>
    </cfRule>
  </conditionalFormatting>
  <conditionalFormatting sqref="U30:Y30">
    <cfRule type="expression" dxfId="2025" priority="701">
      <formula>$M$19&gt;0</formula>
    </cfRule>
  </conditionalFormatting>
  <conditionalFormatting sqref="U30:Y30">
    <cfRule type="expression" dxfId="2024" priority="700">
      <formula>$M$19&gt;0</formula>
    </cfRule>
  </conditionalFormatting>
  <conditionalFormatting sqref="G32:J32">
    <cfRule type="expression" dxfId="2023" priority="699">
      <formula>$M$19&gt;0</formula>
    </cfRule>
  </conditionalFormatting>
  <conditionalFormatting sqref="G32:J32">
    <cfRule type="expression" dxfId="2022" priority="698">
      <formula>$M$19&gt;0</formula>
    </cfRule>
  </conditionalFormatting>
  <conditionalFormatting sqref="AA38:AI38">
    <cfRule type="expression" dxfId="2021" priority="697">
      <formula>$M$19&gt;0</formula>
    </cfRule>
  </conditionalFormatting>
  <conditionalFormatting sqref="P44:U45">
    <cfRule type="expression" dxfId="2020" priority="696">
      <formula>$M$19&gt;0</formula>
    </cfRule>
  </conditionalFormatting>
  <conditionalFormatting sqref="X40:AK48">
    <cfRule type="expression" dxfId="2019" priority="694">
      <formula>$M$19=0</formula>
    </cfRule>
    <cfRule type="expression" dxfId="2018" priority="695">
      <formula>$M$19=0</formula>
    </cfRule>
  </conditionalFormatting>
  <conditionalFormatting sqref="F80:F101">
    <cfRule type="expression" dxfId="2017" priority="691">
      <formula>$M$19&gt;0</formula>
    </cfRule>
  </conditionalFormatting>
  <conditionalFormatting sqref="F80:F101">
    <cfRule type="expression" dxfId="2016" priority="690">
      <formula>$M$19&gt;0</formula>
    </cfRule>
  </conditionalFormatting>
  <conditionalFormatting sqref="F108:F129">
    <cfRule type="expression" dxfId="2015" priority="689">
      <formula>$M$19&gt;0</formula>
    </cfRule>
  </conditionalFormatting>
  <conditionalFormatting sqref="F108:F129">
    <cfRule type="expression" dxfId="2014" priority="688">
      <formula>$M$19&gt;0</formula>
    </cfRule>
  </conditionalFormatting>
  <conditionalFormatting sqref="I75">
    <cfRule type="containsText" dxfId="2013" priority="679" operator="containsText" text="REPRUEBA">
      <formula>NOT(ISERROR(SEARCH("REPRUEBA",I75)))</formula>
    </cfRule>
    <cfRule type="containsText" dxfId="2012" priority="680" operator="containsText" text="&quot;REPRUEBA&quot;">
      <formula>NOT(ISERROR(SEARCH("""REPRUEBA""",I75)))</formula>
    </cfRule>
    <cfRule type="containsText" dxfId="2011" priority="681" operator="containsText" text="PIERDE">
      <formula>NOT(ISERROR(SEARCH("PIERDE",I75)))</formula>
    </cfRule>
    <cfRule type="containsText" dxfId="2010" priority="682" operator="containsText" text="DEBE MEJORAR">
      <formula>NOT(ISERROR(SEARCH("DEBE MEJORAR",I75)))</formula>
    </cfRule>
    <cfRule type="containsText" dxfId="2009" priority="683" operator="containsText" text="PIERDE">
      <formula>NOT(ISERROR(SEARCH("PIERDE",I75)))</formula>
    </cfRule>
    <cfRule type="containsText" dxfId="2008" priority="684" operator="containsText" text="FELICITACIONES">
      <formula>NOT(ISERROR(SEARCH("FELICITACIONES",I75)))</formula>
    </cfRule>
    <cfRule type="containsText" dxfId="2007" priority="685" operator="containsText" text="&quot;DEBE MEJORAR&quot;">
      <formula>NOT(ISERROR(SEARCH("""DEBE MEJORAR""",I75)))</formula>
    </cfRule>
    <cfRule type="containsText" dxfId="2006" priority="686" operator="containsText" text="&quot;PIERDE&quot;">
      <formula>NOT(ISERROR(SEARCH("""PIERDE""",I75)))</formula>
    </cfRule>
    <cfRule type="containsText" dxfId="2005" priority="687" operator="containsText" text="&quot;FELICITACIONES&quot;">
      <formula>NOT(ISERROR(SEARCH("""FELICITACIONES""",I75)))</formula>
    </cfRule>
  </conditionalFormatting>
  <conditionalFormatting sqref="P79:P101">
    <cfRule type="expression" dxfId="2004" priority="669">
      <formula>$M$19&gt;0</formula>
    </cfRule>
  </conditionalFormatting>
  <conditionalFormatting sqref="P79:P101">
    <cfRule type="expression" dxfId="2003" priority="668">
      <formula>$M$19&gt;0</formula>
    </cfRule>
  </conditionalFormatting>
  <conditionalFormatting sqref="P107:P129">
    <cfRule type="expression" dxfId="2002" priority="667">
      <formula>$M$19&gt;0</formula>
    </cfRule>
  </conditionalFormatting>
  <conditionalFormatting sqref="P107:P129">
    <cfRule type="expression" dxfId="2001" priority="666">
      <formula>$M$19&gt;0</formula>
    </cfRule>
  </conditionalFormatting>
  <conditionalFormatting sqref="Q107:AH127">
    <cfRule type="cellIs" dxfId="2000" priority="665" operator="equal">
      <formula>0</formula>
    </cfRule>
  </conditionalFormatting>
  <conditionalFormatting sqref="Q79:AH99">
    <cfRule type="expression" dxfId="1999" priority="663">
      <formula>"$G$70=0"</formula>
    </cfRule>
    <cfRule type="cellIs" dxfId="1998" priority="664" operator="equal">
      <formula>0</formula>
    </cfRule>
  </conditionalFormatting>
  <conditionalFormatting sqref="I76 I104 I132">
    <cfRule type="cellIs" dxfId="1997" priority="662" operator="equal">
      <formula>1</formula>
    </cfRule>
  </conditionalFormatting>
  <conditionalFormatting sqref="K102">
    <cfRule type="containsText" dxfId="1996" priority="659" operator="containsText" text="&quot;&quot;">
      <formula>NOT(ISERROR(SEARCH("""""",K102)))</formula>
    </cfRule>
  </conditionalFormatting>
  <conditionalFormatting sqref="K102:M102">
    <cfRule type="cellIs" dxfId="1995" priority="656" operator="equal">
      <formula>0</formula>
    </cfRule>
  </conditionalFormatting>
  <conditionalFormatting sqref="K130">
    <cfRule type="containsText" dxfId="1994" priority="653" operator="containsText" text="&quot;&quot;">
      <formula>NOT(ISERROR(SEARCH("""""",K130)))</formula>
    </cfRule>
  </conditionalFormatting>
  <conditionalFormatting sqref="K130:M130">
    <cfRule type="cellIs" dxfId="1993" priority="650" operator="equal">
      <formula>0</formula>
    </cfRule>
  </conditionalFormatting>
  <conditionalFormatting sqref="I131 I103">
    <cfRule type="containsText" dxfId="1992" priority="641" operator="containsText" text="REPRUEBA">
      <formula>NOT(ISERROR(SEARCH("REPRUEBA",I103)))</formula>
    </cfRule>
    <cfRule type="containsText" dxfId="1991" priority="642" operator="containsText" text="&quot;REPRUEBA&quot;">
      <formula>NOT(ISERROR(SEARCH("""REPRUEBA""",I103)))</formula>
    </cfRule>
    <cfRule type="containsText" dxfId="1990" priority="643" operator="containsText" text="PIERDE">
      <formula>NOT(ISERROR(SEARCH("PIERDE",I103)))</formula>
    </cfRule>
    <cfRule type="containsText" dxfId="1989" priority="644" operator="containsText" text="DEBE MEJORAR">
      <formula>NOT(ISERROR(SEARCH("DEBE MEJORAR",I103)))</formula>
    </cfRule>
    <cfRule type="containsText" dxfId="1988" priority="645" operator="containsText" text="PIERDE">
      <formula>NOT(ISERROR(SEARCH("PIERDE",I103)))</formula>
    </cfRule>
    <cfRule type="containsText" dxfId="1987" priority="646" operator="containsText" text="FELICITACIONES">
      <formula>NOT(ISERROR(SEARCH("FELICITACIONES",I103)))</formula>
    </cfRule>
    <cfRule type="containsText" dxfId="1986" priority="647" operator="containsText" text="&quot;DEBE MEJORAR&quot;">
      <formula>NOT(ISERROR(SEARCH("""DEBE MEJORAR""",I103)))</formula>
    </cfRule>
    <cfRule type="containsText" dxfId="1985" priority="648" operator="containsText" text="&quot;PIERDE&quot;">
      <formula>NOT(ISERROR(SEARCH("""PIERDE""",I103)))</formula>
    </cfRule>
    <cfRule type="containsText" dxfId="1984" priority="649" operator="containsText" text="&quot;FELICITACIONES&quot;">
      <formula>NOT(ISERROR(SEARCH("""FELICITACIONES""",I103)))</formula>
    </cfRule>
  </conditionalFormatting>
  <conditionalFormatting sqref="I131 I103">
    <cfRule type="containsText" dxfId="1983" priority="632" operator="containsText" text="REPRUEBA">
      <formula>NOT(ISERROR(SEARCH("REPRUEBA",I103)))</formula>
    </cfRule>
    <cfRule type="containsText" dxfId="1982" priority="633" operator="containsText" text="&quot;REPRUEBA&quot;">
      <formula>NOT(ISERROR(SEARCH("""REPRUEBA""",I103)))</formula>
    </cfRule>
    <cfRule type="containsText" dxfId="1981" priority="634" operator="containsText" text="PIERDE">
      <formula>NOT(ISERROR(SEARCH("PIERDE",I103)))</formula>
    </cfRule>
    <cfRule type="containsText" dxfId="1980" priority="635" operator="containsText" text="DEBE MEJORAR">
      <formula>NOT(ISERROR(SEARCH("DEBE MEJORAR",I103)))</formula>
    </cfRule>
    <cfRule type="containsText" dxfId="1979" priority="636" operator="containsText" text="PIERDE">
      <formula>NOT(ISERROR(SEARCH("PIERDE",I103)))</formula>
    </cfRule>
    <cfRule type="containsText" dxfId="1978" priority="637" operator="containsText" text="FELICITACIONES">
      <formula>NOT(ISERROR(SEARCH("FELICITACIONES",I103)))</formula>
    </cfRule>
    <cfRule type="containsText" dxfId="1977" priority="638" operator="containsText" text="&quot;DEBE MEJORAR&quot;">
      <formula>NOT(ISERROR(SEARCH("""DEBE MEJORAR""",I103)))</formula>
    </cfRule>
    <cfRule type="containsText" dxfId="1976" priority="639" operator="containsText" text="&quot;PIERDE&quot;">
      <formula>NOT(ISERROR(SEARCH("""PIERDE""",I103)))</formula>
    </cfRule>
    <cfRule type="containsText" dxfId="1975" priority="640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974" priority="631" operator="containsText" text="&quot;&quot;">
      <formula>NOT(ISERROR(SEARCH("""""",K80)))</formula>
    </cfRule>
  </conditionalFormatting>
  <conditionalFormatting sqref="K125:K130 K107:K108 K116:K121">
    <cfRule type="expression" dxfId="1973" priority="630">
      <formula>$M$19&gt;0</formula>
    </cfRule>
  </conditionalFormatting>
  <conditionalFormatting sqref="K125:K130 K107:K108 K116:K121">
    <cfRule type="expression" dxfId="1972" priority="629">
      <formula>$M$19&gt;0</formula>
    </cfRule>
  </conditionalFormatting>
  <conditionalFormatting sqref="K117">
    <cfRule type="containsText" dxfId="1971" priority="628" operator="containsText" text="&quot;&quot;">
      <formula>NOT(ISERROR(SEARCH("""""",K117)))</formula>
    </cfRule>
  </conditionalFormatting>
  <conditionalFormatting sqref="K117">
    <cfRule type="expression" dxfId="1970" priority="627">
      <formula>$M$19&gt;0</formula>
    </cfRule>
  </conditionalFormatting>
  <conditionalFormatting sqref="K117">
    <cfRule type="expression" dxfId="1969" priority="626">
      <formula>$M$19&gt;0</formula>
    </cfRule>
  </conditionalFormatting>
  <conditionalFormatting sqref="K118:K121 K125:K129">
    <cfRule type="containsText" dxfId="1968" priority="625" operator="containsText" text="&quot;&quot;">
      <formula>NOT(ISERROR(SEARCH("""""",K118)))</formula>
    </cfRule>
  </conditionalFormatting>
  <conditionalFormatting sqref="K118:K121 K125:K129">
    <cfRule type="expression" dxfId="1967" priority="624">
      <formula>$M$19&gt;0</formula>
    </cfRule>
  </conditionalFormatting>
  <conditionalFormatting sqref="K118:K121 K125:K129">
    <cfRule type="expression" dxfId="1966" priority="623">
      <formula>$M$19&gt;0</formula>
    </cfRule>
  </conditionalFormatting>
  <conditionalFormatting sqref="H107">
    <cfRule type="expression" dxfId="1965" priority="622">
      <formula>$M$19&gt;0</formula>
    </cfRule>
  </conditionalFormatting>
  <conditionalFormatting sqref="H107">
    <cfRule type="expression" dxfId="1964" priority="621">
      <formula>$M$19&gt;0</formula>
    </cfRule>
  </conditionalFormatting>
  <conditionalFormatting sqref="Q107">
    <cfRule type="expression" dxfId="1963" priority="620">
      <formula>$M$19&gt;0</formula>
    </cfRule>
  </conditionalFormatting>
  <conditionalFormatting sqref="Q107">
    <cfRule type="expression" dxfId="1962" priority="619">
      <formula>$M$19&gt;0</formula>
    </cfRule>
  </conditionalFormatting>
  <conditionalFormatting sqref="P107">
    <cfRule type="expression" dxfId="1961" priority="618">
      <formula>$M$19&gt;0</formula>
    </cfRule>
  </conditionalFormatting>
  <conditionalFormatting sqref="P107">
    <cfRule type="expression" dxfId="1960" priority="617">
      <formula>$M$19&gt;0</formula>
    </cfRule>
  </conditionalFormatting>
  <conditionalFormatting sqref="P74:AH74">
    <cfRule type="expression" dxfId="1959" priority="616">
      <formula>$M$19=0</formula>
    </cfRule>
  </conditionalFormatting>
  <conditionalFormatting sqref="P102:AH102">
    <cfRule type="expression" dxfId="1958" priority="615">
      <formula>$M$19=0</formula>
    </cfRule>
  </conditionalFormatting>
  <conditionalFormatting sqref="P130:AH130">
    <cfRule type="expression" dxfId="1957" priority="614">
      <formula>$M$19=0</formula>
    </cfRule>
  </conditionalFormatting>
  <conditionalFormatting sqref="P131:S131 P75:S75 P103:S103">
    <cfRule type="expression" dxfId="1956" priority="613">
      <formula>+#REF!=0</formula>
    </cfRule>
  </conditionalFormatting>
  <conditionalFormatting sqref="P131:S131">
    <cfRule type="expression" dxfId="1955" priority="612">
      <formula>$M$19=0</formula>
    </cfRule>
  </conditionalFormatting>
  <conditionalFormatting sqref="U131:W131 U75:W75 U103:W103">
    <cfRule type="expression" dxfId="1954" priority="611">
      <formula>+#REF!=0</formula>
    </cfRule>
  </conditionalFormatting>
  <conditionalFormatting sqref="U131:W131">
    <cfRule type="expression" dxfId="1953" priority="610">
      <formula>$M$19=0</formula>
    </cfRule>
  </conditionalFormatting>
  <conditionalFormatting sqref="Q79">
    <cfRule type="expression" dxfId="1952" priority="609">
      <formula>$M$19&gt;0</formula>
    </cfRule>
  </conditionalFormatting>
  <conditionalFormatting sqref="Q79">
    <cfRule type="expression" dxfId="1951" priority="608">
      <formula>$M$19&gt;0</formula>
    </cfRule>
  </conditionalFormatting>
  <conditionalFormatting sqref="P79">
    <cfRule type="expression" dxfId="1950" priority="607">
      <formula>$M$19&gt;0</formula>
    </cfRule>
  </conditionalFormatting>
  <conditionalFormatting sqref="P79">
    <cfRule type="expression" dxfId="1949" priority="606">
      <formula>$M$19&gt;0</formula>
    </cfRule>
  </conditionalFormatting>
  <conditionalFormatting sqref="K102">
    <cfRule type="containsText" dxfId="1948" priority="603" operator="containsText" text="&quot;&quot;">
      <formula>NOT(ISERROR(SEARCH("""""",K102)))</formula>
    </cfRule>
  </conditionalFormatting>
  <conditionalFormatting sqref="G102">
    <cfRule type="expression" dxfId="1947" priority="602">
      <formula>$M$19&gt;0</formula>
    </cfRule>
  </conditionalFormatting>
  <conditionalFormatting sqref="G102">
    <cfRule type="expression" dxfId="1946" priority="601">
      <formula>$M$19&gt;0</formula>
    </cfRule>
  </conditionalFormatting>
  <conditionalFormatting sqref="H80:J80 H91:J91 H81 H95:J101">
    <cfRule type="cellIs" dxfId="1945" priority="600" operator="equal">
      <formula>0</formula>
    </cfRule>
  </conditionalFormatting>
  <conditionalFormatting sqref="K80 K102">
    <cfRule type="containsText" dxfId="1944" priority="599" operator="containsText" text="&quot;&quot;">
      <formula>NOT(ISERROR(SEARCH("""""",K80)))</formula>
    </cfRule>
  </conditionalFormatting>
  <conditionalFormatting sqref="K80 K102">
    <cfRule type="expression" dxfId="1943" priority="598">
      <formula>$M$19&gt;0</formula>
    </cfRule>
  </conditionalFormatting>
  <conditionalFormatting sqref="K80 K102">
    <cfRule type="expression" dxfId="1942" priority="597">
      <formula>$M$19&gt;0</formula>
    </cfRule>
  </conditionalFormatting>
  <conditionalFormatting sqref="O136">
    <cfRule type="expression" dxfId="1941" priority="585">
      <formula>$P$54&lt;3</formula>
    </cfRule>
    <cfRule type="cellIs" dxfId="1940" priority="586" operator="lessThan">
      <formula>4</formula>
    </cfRule>
    <cfRule type="cellIs" dxfId="1939" priority="587" operator="lessThan">
      <formula>3</formula>
    </cfRule>
  </conditionalFormatting>
  <conditionalFormatting sqref="N135:N137">
    <cfRule type="expression" dxfId="1938" priority="588">
      <formula>$U$51=5</formula>
    </cfRule>
  </conditionalFormatting>
  <conditionalFormatting sqref="P135:U135">
    <cfRule type="expression" dxfId="1937" priority="589">
      <formula>$P$54&lt;3</formula>
    </cfRule>
  </conditionalFormatting>
  <conditionalFormatting sqref="O135">
    <cfRule type="expression" dxfId="1936" priority="590">
      <formula>$T$52=4</formula>
    </cfRule>
  </conditionalFormatting>
  <conditionalFormatting sqref="O136:U136">
    <cfRule type="expression" dxfId="1935" priority="584">
      <formula>$V$136&lt;2.94</formula>
    </cfRule>
  </conditionalFormatting>
  <conditionalFormatting sqref="N135:Y135">
    <cfRule type="expression" dxfId="1934" priority="583">
      <formula>$V$136&lt;2.94</formula>
    </cfRule>
  </conditionalFormatting>
  <conditionalFormatting sqref="O136">
    <cfRule type="expression" dxfId="1933" priority="577">
      <formula>$P$54&lt;3</formula>
    </cfRule>
    <cfRule type="cellIs" dxfId="1932" priority="578" operator="lessThan">
      <formula>4</formula>
    </cfRule>
    <cfRule type="cellIs" dxfId="1931" priority="579" operator="lessThan">
      <formula>3</formula>
    </cfRule>
  </conditionalFormatting>
  <conditionalFormatting sqref="N135:N137">
    <cfRule type="expression" dxfId="1930" priority="580">
      <formula>$U$51=5</formula>
    </cfRule>
  </conditionalFormatting>
  <conditionalFormatting sqref="P135:U135">
    <cfRule type="expression" dxfId="1929" priority="581">
      <formula>$P$54&lt;3</formula>
    </cfRule>
  </conditionalFormatting>
  <conditionalFormatting sqref="O135">
    <cfRule type="expression" dxfId="1928" priority="582">
      <formula>$T$52=4</formula>
    </cfRule>
  </conditionalFormatting>
  <conditionalFormatting sqref="O136:U136">
    <cfRule type="expression" dxfId="1927" priority="576">
      <formula>$V$136&lt;2.94</formula>
    </cfRule>
  </conditionalFormatting>
  <conditionalFormatting sqref="N135:Y135">
    <cfRule type="expression" dxfId="1926" priority="575">
      <formula>$V$136&lt;2.94</formula>
    </cfRule>
  </conditionalFormatting>
  <conditionalFormatting sqref="O136">
    <cfRule type="expression" dxfId="1925" priority="568">
      <formula>$P$54&lt;3</formula>
    </cfRule>
    <cfRule type="cellIs" dxfId="1924" priority="569" operator="lessThan">
      <formula>4</formula>
    </cfRule>
    <cfRule type="cellIs" dxfId="1923" priority="570" operator="lessThan">
      <formula>3</formula>
    </cfRule>
  </conditionalFormatting>
  <conditionalFormatting sqref="N134:N138">
    <cfRule type="expression" dxfId="1922" priority="572">
      <formula>$U$51=5</formula>
    </cfRule>
  </conditionalFormatting>
  <conditionalFormatting sqref="Q134">
    <cfRule type="expression" priority="571">
      <formula>$P$54&gt;4</formula>
    </cfRule>
  </conditionalFormatting>
  <conditionalFormatting sqref="P135:U135">
    <cfRule type="expression" dxfId="1921" priority="573">
      <formula>$P$54&lt;3</formula>
    </cfRule>
  </conditionalFormatting>
  <conditionalFormatting sqref="O135">
    <cfRule type="expression" dxfId="1920" priority="574">
      <formula>$T$52=4</formula>
    </cfRule>
  </conditionalFormatting>
  <conditionalFormatting sqref="O136:U136">
    <cfRule type="expression" dxfId="1919" priority="567">
      <formula>$V$136&lt;2.94</formula>
    </cfRule>
  </conditionalFormatting>
  <conditionalFormatting sqref="N135:Y135">
    <cfRule type="expression" dxfId="1918" priority="566">
      <formula>$V$136&lt;2.94</formula>
    </cfRule>
  </conditionalFormatting>
  <conditionalFormatting sqref="M134:Z134">
    <cfRule type="expression" dxfId="1917" priority="565">
      <formula>$Z$134=1</formula>
    </cfRule>
  </conditionalFormatting>
  <conditionalFormatting sqref="L133:AA133">
    <cfRule type="expression" dxfId="1916" priority="564">
      <formula>$AA$133=1</formula>
    </cfRule>
  </conditionalFormatting>
  <conditionalFormatting sqref="AB155">
    <cfRule type="cellIs" dxfId="1915" priority="563" operator="equal">
      <formula>0</formula>
    </cfRule>
  </conditionalFormatting>
  <conditionalFormatting sqref="X155:AA155">
    <cfRule type="cellIs" dxfId="1914" priority="562" operator="equal">
      <formula>0</formula>
    </cfRule>
  </conditionalFormatting>
  <conditionalFormatting sqref="AB157:AE157">
    <cfRule type="cellIs" dxfId="1913" priority="561" operator="equal">
      <formula>0</formula>
    </cfRule>
  </conditionalFormatting>
  <conditionalFormatting sqref="X157:AA157">
    <cfRule type="cellIs" dxfId="1912" priority="560" operator="equal">
      <formula>0</formula>
    </cfRule>
  </conditionalFormatting>
  <conditionalFormatting sqref="AB159:AE159">
    <cfRule type="cellIs" dxfId="1911" priority="559" operator="equal">
      <formula>0</formula>
    </cfRule>
  </conditionalFormatting>
  <conditionalFormatting sqref="X159:AA159">
    <cfRule type="cellIs" dxfId="1910" priority="558" operator="equal">
      <formula>0</formula>
    </cfRule>
  </conditionalFormatting>
  <conditionalFormatting sqref="AB161:AE161">
    <cfRule type="cellIs" dxfId="1909" priority="557" operator="equal">
      <formula>0</formula>
    </cfRule>
  </conditionalFormatting>
  <conditionalFormatting sqref="X161:AA161">
    <cfRule type="cellIs" dxfId="1908" priority="556" operator="equal">
      <formula>0</formula>
    </cfRule>
  </conditionalFormatting>
  <conditionalFormatting sqref="AB169">
    <cfRule type="cellIs" dxfId="1907" priority="555" operator="equal">
      <formula>0</formula>
    </cfRule>
  </conditionalFormatting>
  <conditionalFormatting sqref="AB171">
    <cfRule type="cellIs" dxfId="1906" priority="554" operator="equal">
      <formula>0</formula>
    </cfRule>
  </conditionalFormatting>
  <conditionalFormatting sqref="AB173">
    <cfRule type="cellIs" dxfId="1905" priority="553" operator="equal">
      <formula>0</formula>
    </cfRule>
  </conditionalFormatting>
  <conditionalFormatting sqref="AB175">
    <cfRule type="cellIs" dxfId="1904" priority="552" operator="equal">
      <formula>0</formula>
    </cfRule>
  </conditionalFormatting>
  <conditionalFormatting sqref="AB183">
    <cfRule type="cellIs" dxfId="1903" priority="551" operator="equal">
      <formula>0</formula>
    </cfRule>
  </conditionalFormatting>
  <conditionalFormatting sqref="AB185">
    <cfRule type="cellIs" dxfId="1902" priority="550" operator="equal">
      <formula>0</formula>
    </cfRule>
  </conditionalFormatting>
  <conditionalFormatting sqref="AB187">
    <cfRule type="cellIs" dxfId="1901" priority="549" operator="equal">
      <formula>0</formula>
    </cfRule>
  </conditionalFormatting>
  <conditionalFormatting sqref="AB189">
    <cfRule type="cellIs" dxfId="1900" priority="548" operator="equal">
      <formula>0</formula>
    </cfRule>
  </conditionalFormatting>
  <conditionalFormatting sqref="P155:AB155 P156:AE162">
    <cfRule type="cellIs" dxfId="1899" priority="547" operator="equal">
      <formula>0</formula>
    </cfRule>
  </conditionalFormatting>
  <conditionalFormatting sqref="P170:AE170 P169:W169 AB169 P172:AE172 P171:W171 AB171 P174:AE174 P173:W173 AB173 P176:AE176 P175:W175 AB175">
    <cfRule type="cellIs" dxfId="1898" priority="546" operator="equal">
      <formula>0</formula>
    </cfRule>
  </conditionalFormatting>
  <conditionalFormatting sqref="X157:AA157">
    <cfRule type="cellIs" dxfId="1897" priority="545" operator="equal">
      <formula>0</formula>
    </cfRule>
  </conditionalFormatting>
  <conditionalFormatting sqref="X159:AA159">
    <cfRule type="cellIs" dxfId="1896" priority="544" operator="equal">
      <formula>0</formula>
    </cfRule>
  </conditionalFormatting>
  <conditionalFormatting sqref="X161:AA161">
    <cfRule type="cellIs" dxfId="1895" priority="543" operator="equal">
      <formula>0</formula>
    </cfRule>
  </conditionalFormatting>
  <conditionalFormatting sqref="X157:AA157">
    <cfRule type="cellIs" dxfId="1894" priority="542" operator="equal">
      <formula>0</formula>
    </cfRule>
  </conditionalFormatting>
  <conditionalFormatting sqref="X159:AA159">
    <cfRule type="cellIs" dxfId="1893" priority="541" operator="equal">
      <formula>0</formula>
    </cfRule>
  </conditionalFormatting>
  <conditionalFormatting sqref="X161:AA161">
    <cfRule type="cellIs" dxfId="1892" priority="540" operator="equal">
      <formula>0</formula>
    </cfRule>
  </conditionalFormatting>
  <conditionalFormatting sqref="P183:W183 P185:W185 P187:W187 P189:W189">
    <cfRule type="cellIs" dxfId="1891" priority="539" operator="equal">
      <formula>0</formula>
    </cfRule>
  </conditionalFormatting>
  <conditionalFormatting sqref="X157:AA157">
    <cfRule type="cellIs" dxfId="1890" priority="538" operator="equal">
      <formula>0</formula>
    </cfRule>
  </conditionalFormatting>
  <conditionalFormatting sqref="X159:AA159">
    <cfRule type="cellIs" dxfId="1889" priority="537" operator="equal">
      <formula>0</formula>
    </cfRule>
  </conditionalFormatting>
  <conditionalFormatting sqref="X161:AA161">
    <cfRule type="cellIs" dxfId="1888" priority="536" operator="equal">
      <formula>0</formula>
    </cfRule>
  </conditionalFormatting>
  <conditionalFormatting sqref="L167:O176">
    <cfRule type="expression" dxfId="1887" priority="519">
      <formula>$I$165=""</formula>
    </cfRule>
  </conditionalFormatting>
  <conditionalFormatting sqref="P167:AE168">
    <cfRule type="expression" dxfId="1886" priority="518">
      <formula>$I$165=""</formula>
    </cfRule>
  </conditionalFormatting>
  <conditionalFormatting sqref="L153:AE154 L155:AB155 AB173 AB171 AB169 AB189 AB187 AB185 AB183 L156:AE162">
    <cfRule type="expression" dxfId="1885" priority="517">
      <formula>$I$151=""</formula>
    </cfRule>
  </conditionalFormatting>
  <conditionalFormatting sqref="L181:AF182 L191:AF191 L189:W189 AF189 L188:AE188 L187:W187 AF187 L186:AE186 L185:W185 AF185 L184:AE184 L183:W183 AF183 L190:AE190 AB183 AB185 AB187 AB189">
    <cfRule type="expression" dxfId="1884" priority="516">
      <formula>$I$179=""</formula>
    </cfRule>
  </conditionalFormatting>
  <conditionalFormatting sqref="AB161:AE161 AB159:AE159 AB157:AE157">
    <cfRule type="cellIs" dxfId="1883" priority="515" operator="equal">
      <formula>0</formula>
    </cfRule>
  </conditionalFormatting>
  <conditionalFormatting sqref="AB175 AB173 AB171 AB169 AB189 AB187 AB185 AB183">
    <cfRule type="cellIs" dxfId="1882" priority="514" operator="equal">
      <formula>0</formula>
    </cfRule>
  </conditionalFormatting>
  <conditionalFormatting sqref="AB175 AB173 AB171 AB169 AB189 AB187 AB185 AB183">
    <cfRule type="cellIs" dxfId="1881" priority="513" operator="equal">
      <formula>0</formula>
    </cfRule>
  </conditionalFormatting>
  <conditionalFormatting sqref="AB175">
    <cfRule type="expression" dxfId="1880" priority="512">
      <formula>$I$151=""</formula>
    </cfRule>
  </conditionalFormatting>
  <conditionalFormatting sqref="L153:AE162">
    <cfRule type="expression" dxfId="1879" priority="511">
      <formula>$M$19=0</formula>
    </cfRule>
  </conditionalFormatting>
  <conditionalFormatting sqref="F148:AH150">
    <cfRule type="expression" dxfId="1878" priority="509">
      <formula>$M$19=0</formula>
    </cfRule>
  </conditionalFormatting>
  <conditionalFormatting sqref="I75:L75 G76:I76 P75:W75 P74:AH74 P102:AH102 P103:S103 I103:L103 P130:AH130 P131:S131 I131:L131 I151:L151 I165:L165 G104:I104 G132:I132">
    <cfRule type="expression" dxfId="1877" priority="508">
      <formula>$M$19=0</formula>
    </cfRule>
  </conditionalFormatting>
  <conditionalFormatting sqref="R34:U34">
    <cfRule type="expression" dxfId="1876" priority="505">
      <formula>$I$130&lt;3</formula>
    </cfRule>
  </conditionalFormatting>
  <conditionalFormatting sqref="P32:S32">
    <cfRule type="expression" dxfId="1875" priority="504">
      <formula>$I$74&lt;3</formula>
    </cfRule>
  </conditionalFormatting>
  <conditionalFormatting sqref="AE32:AH34">
    <cfRule type="expression" dxfId="1874" priority="503">
      <formula>$M$19=0</formula>
    </cfRule>
  </conditionalFormatting>
  <conditionalFormatting sqref="G26:K26">
    <cfRule type="expression" dxfId="1873" priority="502">
      <formula>$M$19=0</formula>
    </cfRule>
  </conditionalFormatting>
  <conditionalFormatting sqref="P148 R149 U150">
    <cfRule type="expression" dxfId="1872" priority="501">
      <formula>$M$19=0</formula>
    </cfRule>
  </conditionalFormatting>
  <conditionalFormatting sqref="H80:J80 H81">
    <cfRule type="cellIs" dxfId="1871" priority="499" operator="equal">
      <formula>0</formula>
    </cfRule>
  </conditionalFormatting>
  <conditionalFormatting sqref="Q129:AH129">
    <cfRule type="expression" dxfId="1870" priority="498">
      <formula>$H$129=0</formula>
    </cfRule>
  </conditionalFormatting>
  <conditionalFormatting sqref="Q101:AH101">
    <cfRule type="expression" dxfId="1869" priority="497">
      <formula>$H$101=0</formula>
    </cfRule>
  </conditionalFormatting>
  <conditionalFormatting sqref="X157:AA157">
    <cfRule type="cellIs" dxfId="1868" priority="496" operator="equal">
      <formula>0</formula>
    </cfRule>
  </conditionalFormatting>
  <conditionalFormatting sqref="X159:AA159">
    <cfRule type="cellIs" dxfId="1867" priority="495" operator="equal">
      <formula>0</formula>
    </cfRule>
  </conditionalFormatting>
  <conditionalFormatting sqref="X161:AA161">
    <cfRule type="cellIs" dxfId="1866" priority="494" operator="equal">
      <formula>0</formula>
    </cfRule>
  </conditionalFormatting>
  <conditionalFormatting sqref="X157:AA157">
    <cfRule type="cellIs" dxfId="1865" priority="477" operator="equal">
      <formula>0</formula>
    </cfRule>
  </conditionalFormatting>
  <conditionalFormatting sqref="X159:AA159">
    <cfRule type="cellIs" dxfId="1864" priority="476" operator="equal">
      <formula>0</formula>
    </cfRule>
  </conditionalFormatting>
  <conditionalFormatting sqref="X161:AA161">
    <cfRule type="cellIs" dxfId="1863" priority="475" operator="equal">
      <formula>0</formula>
    </cfRule>
  </conditionalFormatting>
  <conditionalFormatting sqref="X169:AA169">
    <cfRule type="cellIs" dxfId="1862" priority="474" operator="equal">
      <formula>0</formula>
    </cfRule>
  </conditionalFormatting>
  <conditionalFormatting sqref="X169:AA169">
    <cfRule type="cellIs" dxfId="1861" priority="473" operator="equal">
      <formula>0</formula>
    </cfRule>
  </conditionalFormatting>
  <conditionalFormatting sqref="X169:AA169">
    <cfRule type="expression" dxfId="1860" priority="472">
      <formula>$I$151=""</formula>
    </cfRule>
  </conditionalFormatting>
  <conditionalFormatting sqref="X169:AA169">
    <cfRule type="expression" dxfId="1859" priority="471">
      <formula>$M$19=0</formula>
    </cfRule>
  </conditionalFormatting>
  <conditionalFormatting sqref="X171:AA171">
    <cfRule type="cellIs" dxfId="1858" priority="470" operator="equal">
      <formula>0</formula>
    </cfRule>
  </conditionalFormatting>
  <conditionalFormatting sqref="X171:AA171">
    <cfRule type="cellIs" dxfId="1857" priority="469" operator="equal">
      <formula>0</formula>
    </cfRule>
  </conditionalFormatting>
  <conditionalFormatting sqref="X171:AA171">
    <cfRule type="expression" dxfId="1856" priority="468">
      <formula>$I$151=""</formula>
    </cfRule>
  </conditionalFormatting>
  <conditionalFormatting sqref="X171:AA171">
    <cfRule type="expression" dxfId="1855" priority="467">
      <formula>$M$19=0</formula>
    </cfRule>
  </conditionalFormatting>
  <conditionalFormatting sqref="X173:AA173">
    <cfRule type="cellIs" dxfId="1854" priority="466" operator="equal">
      <formula>0</formula>
    </cfRule>
  </conditionalFormatting>
  <conditionalFormatting sqref="X173:AA173">
    <cfRule type="cellIs" dxfId="1853" priority="465" operator="equal">
      <formula>0</formula>
    </cfRule>
  </conditionalFormatting>
  <conditionalFormatting sqref="X173:AA173">
    <cfRule type="expression" dxfId="1852" priority="464">
      <formula>$I$151=""</formula>
    </cfRule>
  </conditionalFormatting>
  <conditionalFormatting sqref="X173:AA173">
    <cfRule type="expression" dxfId="1851" priority="463">
      <formula>$M$19=0</formula>
    </cfRule>
  </conditionalFormatting>
  <conditionalFormatting sqref="X175:AA175">
    <cfRule type="cellIs" dxfId="1850" priority="462" operator="equal">
      <formula>0</formula>
    </cfRule>
  </conditionalFormatting>
  <conditionalFormatting sqref="X175:AA175">
    <cfRule type="cellIs" dxfId="1849" priority="461" operator="equal">
      <formula>0</formula>
    </cfRule>
  </conditionalFormatting>
  <conditionalFormatting sqref="X175:AA175">
    <cfRule type="expression" dxfId="1848" priority="460">
      <formula>$I$151=""</formula>
    </cfRule>
  </conditionalFormatting>
  <conditionalFormatting sqref="X175:AA175">
    <cfRule type="expression" dxfId="1847" priority="459">
      <formula>$M$19=0</formula>
    </cfRule>
  </conditionalFormatting>
  <conditionalFormatting sqref="X183:AA183">
    <cfRule type="cellIs" dxfId="1846" priority="458" operator="equal">
      <formula>0</formula>
    </cfRule>
  </conditionalFormatting>
  <conditionalFormatting sqref="X183:AA183">
    <cfRule type="cellIs" dxfId="1845" priority="457" operator="equal">
      <formula>0</formula>
    </cfRule>
  </conditionalFormatting>
  <conditionalFormatting sqref="X183:AA183">
    <cfRule type="expression" dxfId="1844" priority="456">
      <formula>$I$151=""</formula>
    </cfRule>
  </conditionalFormatting>
  <conditionalFormatting sqref="X183:AA183">
    <cfRule type="expression" dxfId="1843" priority="455">
      <formula>$M$19=0</formula>
    </cfRule>
  </conditionalFormatting>
  <conditionalFormatting sqref="X185:AA185">
    <cfRule type="cellIs" dxfId="1842" priority="454" operator="equal">
      <formula>0</formula>
    </cfRule>
  </conditionalFormatting>
  <conditionalFormatting sqref="X185:AA185">
    <cfRule type="cellIs" dxfId="1841" priority="453" operator="equal">
      <formula>0</formula>
    </cfRule>
  </conditionalFormatting>
  <conditionalFormatting sqref="X185:AA185">
    <cfRule type="expression" dxfId="1840" priority="452">
      <formula>$I$151=""</formula>
    </cfRule>
  </conditionalFormatting>
  <conditionalFormatting sqref="X185:AA185">
    <cfRule type="expression" dxfId="1839" priority="451">
      <formula>$M$19=0</formula>
    </cfRule>
  </conditionalFormatting>
  <conditionalFormatting sqref="X187:AA187">
    <cfRule type="cellIs" dxfId="1838" priority="450" operator="equal">
      <formula>0</formula>
    </cfRule>
  </conditionalFormatting>
  <conditionalFormatting sqref="X187:AA187">
    <cfRule type="cellIs" dxfId="1837" priority="449" operator="equal">
      <formula>0</formula>
    </cfRule>
  </conditionalFormatting>
  <conditionalFormatting sqref="X187:AA187">
    <cfRule type="expression" dxfId="1836" priority="448">
      <formula>$I$151=""</formula>
    </cfRule>
  </conditionalFormatting>
  <conditionalFormatting sqref="X187:AA187">
    <cfRule type="expression" dxfId="1835" priority="447">
      <formula>$M$19=0</formula>
    </cfRule>
  </conditionalFormatting>
  <conditionalFormatting sqref="X189:AA189">
    <cfRule type="cellIs" dxfId="1834" priority="446" operator="equal">
      <formula>0</formula>
    </cfRule>
  </conditionalFormatting>
  <conditionalFormatting sqref="X189:AA189">
    <cfRule type="cellIs" dxfId="1833" priority="445" operator="equal">
      <formula>0</formula>
    </cfRule>
  </conditionalFormatting>
  <conditionalFormatting sqref="X189:AA189">
    <cfRule type="expression" dxfId="1832" priority="444">
      <formula>$I$151=""</formula>
    </cfRule>
  </conditionalFormatting>
  <conditionalFormatting sqref="X189:AA189">
    <cfRule type="expression" dxfId="1831" priority="443">
      <formula>$M$19=0</formula>
    </cfRule>
  </conditionalFormatting>
  <conditionalFormatting sqref="K55">
    <cfRule type="containsText" dxfId="1830" priority="440" operator="containsText" text="&quot;&quot;">
      <formula>NOT(ISERROR(SEARCH("""""",K55)))</formula>
    </cfRule>
  </conditionalFormatting>
  <conditionalFormatting sqref="K55">
    <cfRule type="expression" dxfId="1829" priority="439">
      <formula>$M$19&gt;0</formula>
    </cfRule>
  </conditionalFormatting>
  <conditionalFormatting sqref="K55">
    <cfRule type="expression" dxfId="1828" priority="438">
      <formula>$M$19&gt;0</formula>
    </cfRule>
  </conditionalFormatting>
  <conditionalFormatting sqref="K56:K57">
    <cfRule type="containsText" dxfId="1827" priority="437" operator="containsText" text="&quot;&quot;">
      <formula>NOT(ISERROR(SEARCH("""""",K56)))</formula>
    </cfRule>
  </conditionalFormatting>
  <conditionalFormatting sqref="K56:K57">
    <cfRule type="expression" dxfId="1826" priority="436">
      <formula>$M$19&gt;0</formula>
    </cfRule>
  </conditionalFormatting>
  <conditionalFormatting sqref="K56:K57">
    <cfRule type="expression" dxfId="1825" priority="435">
      <formula>$M$19&gt;0</formula>
    </cfRule>
  </conditionalFormatting>
  <conditionalFormatting sqref="K58:K61">
    <cfRule type="containsText" dxfId="1824" priority="434" operator="containsText" text="&quot;&quot;">
      <formula>NOT(ISERROR(SEARCH("""""",K58)))</formula>
    </cfRule>
  </conditionalFormatting>
  <conditionalFormatting sqref="K58:K61">
    <cfRule type="expression" dxfId="1823" priority="433">
      <formula>$M$19&gt;0</formula>
    </cfRule>
  </conditionalFormatting>
  <conditionalFormatting sqref="K58:K61">
    <cfRule type="expression" dxfId="1822" priority="432">
      <formula>$M$19&gt;0</formula>
    </cfRule>
  </conditionalFormatting>
  <conditionalFormatting sqref="K62:K63">
    <cfRule type="containsText" dxfId="1821" priority="431" operator="containsText" text="&quot;&quot;">
      <formula>NOT(ISERROR(SEARCH("""""",K62)))</formula>
    </cfRule>
  </conditionalFormatting>
  <conditionalFormatting sqref="K62:K63">
    <cfRule type="expression" dxfId="1820" priority="430">
      <formula>$M$19&gt;0</formula>
    </cfRule>
  </conditionalFormatting>
  <conditionalFormatting sqref="K62:K63">
    <cfRule type="expression" dxfId="1819" priority="429">
      <formula>$M$19&gt;0</formula>
    </cfRule>
  </conditionalFormatting>
  <conditionalFormatting sqref="K64:K67">
    <cfRule type="containsText" dxfId="1818" priority="428" operator="containsText" text="&quot;&quot;">
      <formula>NOT(ISERROR(SEARCH("""""",K64)))</formula>
    </cfRule>
  </conditionalFormatting>
  <conditionalFormatting sqref="K64:K67">
    <cfRule type="expression" dxfId="1817" priority="427">
      <formula>$M$19&gt;0</formula>
    </cfRule>
  </conditionalFormatting>
  <conditionalFormatting sqref="K64:K67">
    <cfRule type="expression" dxfId="1816" priority="426">
      <formula>$M$19&gt;0</formula>
    </cfRule>
  </conditionalFormatting>
  <conditionalFormatting sqref="K68:K71">
    <cfRule type="containsText" dxfId="1815" priority="425" operator="containsText" text="&quot;&quot;">
      <formula>NOT(ISERROR(SEARCH("""""",K68)))</formula>
    </cfRule>
  </conditionalFormatting>
  <conditionalFormatting sqref="K68:K71">
    <cfRule type="expression" dxfId="1814" priority="424">
      <formula>$M$19&gt;0</formula>
    </cfRule>
  </conditionalFormatting>
  <conditionalFormatting sqref="K68:K71">
    <cfRule type="expression" dxfId="1813" priority="423">
      <formula>$M$19&gt;0</formula>
    </cfRule>
  </conditionalFormatting>
  <conditionalFormatting sqref="Q56">
    <cfRule type="cellIs" dxfId="1812" priority="422" operator="equal">
      <formula>0</formula>
    </cfRule>
  </conditionalFormatting>
  <conditionalFormatting sqref="Q56">
    <cfRule type="expression" dxfId="1811" priority="421">
      <formula>$M$19&gt;0</formula>
    </cfRule>
  </conditionalFormatting>
  <conditionalFormatting sqref="Q56">
    <cfRule type="expression" dxfId="1810" priority="420">
      <formula>$M$19&gt;0</formula>
    </cfRule>
  </conditionalFormatting>
  <conditionalFormatting sqref="Q56">
    <cfRule type="cellIs" dxfId="1809" priority="419" operator="equal">
      <formula>0</formula>
    </cfRule>
  </conditionalFormatting>
  <conditionalFormatting sqref="Q56">
    <cfRule type="containsText" dxfId="1808" priority="418" operator="containsText" text="&quot;&quot;">
      <formula>NOT(ISERROR(SEARCH("""""",Q56)))</formula>
    </cfRule>
  </conditionalFormatting>
  <conditionalFormatting sqref="Q57">
    <cfRule type="cellIs" dxfId="1807" priority="417" operator="equal">
      <formula>0</formula>
    </cfRule>
  </conditionalFormatting>
  <conditionalFormatting sqref="Q57">
    <cfRule type="expression" dxfId="1806" priority="416">
      <formula>$M$19&gt;0</formula>
    </cfRule>
  </conditionalFormatting>
  <conditionalFormatting sqref="Q57">
    <cfRule type="expression" dxfId="1805" priority="415">
      <formula>$M$19&gt;0</formula>
    </cfRule>
  </conditionalFormatting>
  <conditionalFormatting sqref="Q57">
    <cfRule type="cellIs" dxfId="1804" priority="414" operator="equal">
      <formula>0</formula>
    </cfRule>
  </conditionalFormatting>
  <conditionalFormatting sqref="Q57">
    <cfRule type="containsText" dxfId="1803" priority="413" operator="containsText" text="&quot;&quot;">
      <formula>NOT(ISERROR(SEARCH("""""",Q57)))</formula>
    </cfRule>
  </conditionalFormatting>
  <conditionalFormatting sqref="Q58">
    <cfRule type="cellIs" dxfId="1802" priority="412" operator="equal">
      <formula>0</formula>
    </cfRule>
  </conditionalFormatting>
  <conditionalFormatting sqref="Q58">
    <cfRule type="expression" dxfId="1801" priority="411">
      <formula>$M$19&gt;0</formula>
    </cfRule>
  </conditionalFormatting>
  <conditionalFormatting sqref="Q58">
    <cfRule type="expression" dxfId="1800" priority="410">
      <formula>$M$19&gt;0</formula>
    </cfRule>
  </conditionalFormatting>
  <conditionalFormatting sqref="Q58">
    <cfRule type="cellIs" dxfId="1799" priority="409" operator="equal">
      <formula>0</formula>
    </cfRule>
  </conditionalFormatting>
  <conditionalFormatting sqref="Q58">
    <cfRule type="containsText" dxfId="1798" priority="408" operator="containsText" text="&quot;&quot;">
      <formula>NOT(ISERROR(SEARCH("""""",Q58)))</formula>
    </cfRule>
  </conditionalFormatting>
  <conditionalFormatting sqref="Q59">
    <cfRule type="cellIs" dxfId="1797" priority="407" operator="equal">
      <formula>0</formula>
    </cfRule>
  </conditionalFormatting>
  <conditionalFormatting sqref="Q59">
    <cfRule type="expression" dxfId="1796" priority="406">
      <formula>$M$19&gt;0</formula>
    </cfRule>
  </conditionalFormatting>
  <conditionalFormatting sqref="Q59">
    <cfRule type="expression" dxfId="1795" priority="405">
      <formula>$M$19&gt;0</formula>
    </cfRule>
  </conditionalFormatting>
  <conditionalFormatting sqref="Q59">
    <cfRule type="cellIs" dxfId="1794" priority="404" operator="equal">
      <formula>0</formula>
    </cfRule>
  </conditionalFormatting>
  <conditionalFormatting sqref="Q59">
    <cfRule type="containsText" dxfId="1793" priority="403" operator="containsText" text="&quot;&quot;">
      <formula>NOT(ISERROR(SEARCH("""""",Q59)))</formula>
    </cfRule>
  </conditionalFormatting>
  <conditionalFormatting sqref="Q60">
    <cfRule type="cellIs" dxfId="1792" priority="402" operator="equal">
      <formula>0</formula>
    </cfRule>
  </conditionalFormatting>
  <conditionalFormatting sqref="Q60">
    <cfRule type="expression" dxfId="1791" priority="401">
      <formula>$M$19&gt;0</formula>
    </cfRule>
  </conditionalFormatting>
  <conditionalFormatting sqref="Q60">
    <cfRule type="expression" dxfId="1790" priority="400">
      <formula>$M$19&gt;0</formula>
    </cfRule>
  </conditionalFormatting>
  <conditionalFormatting sqref="Q60">
    <cfRule type="cellIs" dxfId="1789" priority="399" operator="equal">
      <formula>0</formula>
    </cfRule>
  </conditionalFormatting>
  <conditionalFormatting sqref="Q60">
    <cfRule type="containsText" dxfId="1788" priority="398" operator="containsText" text="&quot;&quot;">
      <formula>NOT(ISERROR(SEARCH("""""",Q60)))</formula>
    </cfRule>
  </conditionalFormatting>
  <conditionalFormatting sqref="Q61">
    <cfRule type="cellIs" dxfId="1787" priority="397" operator="equal">
      <formula>0</formula>
    </cfRule>
  </conditionalFormatting>
  <conditionalFormatting sqref="Q61">
    <cfRule type="expression" dxfId="1786" priority="396">
      <formula>$M$19&gt;0</formula>
    </cfRule>
  </conditionalFormatting>
  <conditionalFormatting sqref="Q61">
    <cfRule type="expression" dxfId="1785" priority="395">
      <formula>$M$19&gt;0</formula>
    </cfRule>
  </conditionalFormatting>
  <conditionalFormatting sqref="Q61">
    <cfRule type="cellIs" dxfId="1784" priority="394" operator="equal">
      <formula>0</formula>
    </cfRule>
  </conditionalFormatting>
  <conditionalFormatting sqref="Q61">
    <cfRule type="containsText" dxfId="1783" priority="393" operator="containsText" text="&quot;&quot;">
      <formula>NOT(ISERROR(SEARCH("""""",Q61)))</formula>
    </cfRule>
  </conditionalFormatting>
  <conditionalFormatting sqref="Q64">
    <cfRule type="cellIs" dxfId="1782" priority="392" operator="equal">
      <formula>0</formula>
    </cfRule>
  </conditionalFormatting>
  <conditionalFormatting sqref="Q64">
    <cfRule type="expression" dxfId="1781" priority="391">
      <formula>$M$19&gt;0</formula>
    </cfRule>
  </conditionalFormatting>
  <conditionalFormatting sqref="Q64">
    <cfRule type="expression" dxfId="1780" priority="390">
      <formula>$M$19&gt;0</formula>
    </cfRule>
  </conditionalFormatting>
  <conditionalFormatting sqref="Q64">
    <cfRule type="cellIs" dxfId="1779" priority="389" operator="equal">
      <formula>0</formula>
    </cfRule>
  </conditionalFormatting>
  <conditionalFormatting sqref="Q64">
    <cfRule type="containsText" dxfId="1778" priority="388" operator="containsText" text="&quot;&quot;">
      <formula>NOT(ISERROR(SEARCH("""""",Q64)))</formula>
    </cfRule>
  </conditionalFormatting>
  <conditionalFormatting sqref="Q65">
    <cfRule type="cellIs" dxfId="1777" priority="387" operator="equal">
      <formula>0</formula>
    </cfRule>
  </conditionalFormatting>
  <conditionalFormatting sqref="Q65">
    <cfRule type="expression" dxfId="1776" priority="386">
      <formula>$M$19&gt;0</formula>
    </cfRule>
  </conditionalFormatting>
  <conditionalFormatting sqref="Q65">
    <cfRule type="expression" dxfId="1775" priority="385">
      <formula>$M$19&gt;0</formula>
    </cfRule>
  </conditionalFormatting>
  <conditionalFormatting sqref="Q65">
    <cfRule type="cellIs" dxfId="1774" priority="384" operator="equal">
      <formula>0</formula>
    </cfRule>
  </conditionalFormatting>
  <conditionalFormatting sqref="Q65">
    <cfRule type="containsText" dxfId="1773" priority="383" operator="containsText" text="&quot;&quot;">
      <formula>NOT(ISERROR(SEARCH("""""",Q65)))</formula>
    </cfRule>
  </conditionalFormatting>
  <conditionalFormatting sqref="Q66">
    <cfRule type="cellIs" dxfId="1772" priority="382" operator="equal">
      <formula>0</formula>
    </cfRule>
  </conditionalFormatting>
  <conditionalFormatting sqref="Q66">
    <cfRule type="expression" dxfId="1771" priority="381">
      <formula>$M$19&gt;0</formula>
    </cfRule>
  </conditionalFormatting>
  <conditionalFormatting sqref="Q66">
    <cfRule type="expression" dxfId="1770" priority="380">
      <formula>$M$19&gt;0</formula>
    </cfRule>
  </conditionalFormatting>
  <conditionalFormatting sqref="Q66">
    <cfRule type="cellIs" dxfId="1769" priority="379" operator="equal">
      <formula>0</formula>
    </cfRule>
  </conditionalFormatting>
  <conditionalFormatting sqref="Q66">
    <cfRule type="containsText" dxfId="1768" priority="378" operator="containsText" text="&quot;&quot;">
      <formula>NOT(ISERROR(SEARCH("""""",Q66)))</formula>
    </cfRule>
  </conditionalFormatting>
  <conditionalFormatting sqref="H82">
    <cfRule type="expression" dxfId="1767" priority="377">
      <formula>$M$19&gt;0</formula>
    </cfRule>
  </conditionalFormatting>
  <conditionalFormatting sqref="H82">
    <cfRule type="expression" dxfId="1766" priority="376">
      <formula>$M$19&gt;0</formula>
    </cfRule>
  </conditionalFormatting>
  <conditionalFormatting sqref="H82">
    <cfRule type="cellIs" dxfId="1765" priority="374" operator="equal">
      <formula>0</formula>
    </cfRule>
    <cfRule type="cellIs" dxfId="1764" priority="375" operator="lessThan">
      <formula>3</formula>
    </cfRule>
  </conditionalFormatting>
  <conditionalFormatting sqref="H82">
    <cfRule type="cellIs" dxfId="1763" priority="373" operator="equal">
      <formula>0</formula>
    </cfRule>
  </conditionalFormatting>
  <conditionalFormatting sqref="H82">
    <cfRule type="cellIs" dxfId="1762" priority="372" operator="equal">
      <formula>0</formula>
    </cfRule>
  </conditionalFormatting>
  <conditionalFormatting sqref="H83">
    <cfRule type="expression" dxfId="1761" priority="371">
      <formula>$M$19&gt;0</formula>
    </cfRule>
  </conditionalFormatting>
  <conditionalFormatting sqref="H83">
    <cfRule type="expression" dxfId="1760" priority="370">
      <formula>$M$19&gt;0</formula>
    </cfRule>
  </conditionalFormatting>
  <conditionalFormatting sqref="H83">
    <cfRule type="cellIs" dxfId="1759" priority="368" operator="equal">
      <formula>0</formula>
    </cfRule>
    <cfRule type="cellIs" dxfId="1758" priority="369" operator="lessThan">
      <formula>3</formula>
    </cfRule>
  </conditionalFormatting>
  <conditionalFormatting sqref="H83">
    <cfRule type="cellIs" dxfId="1757" priority="367" operator="equal">
      <formula>0</formula>
    </cfRule>
  </conditionalFormatting>
  <conditionalFormatting sqref="H83">
    <cfRule type="cellIs" dxfId="1756" priority="366" operator="equal">
      <formula>0</formula>
    </cfRule>
  </conditionalFormatting>
  <conditionalFormatting sqref="H84">
    <cfRule type="expression" dxfId="1755" priority="365">
      <formula>$M$19&gt;0</formula>
    </cfRule>
  </conditionalFormatting>
  <conditionalFormatting sqref="H84">
    <cfRule type="expression" dxfId="1754" priority="364">
      <formula>$M$19&gt;0</formula>
    </cfRule>
  </conditionalFormatting>
  <conditionalFormatting sqref="H84">
    <cfRule type="cellIs" dxfId="1753" priority="362" operator="equal">
      <formula>0</formula>
    </cfRule>
    <cfRule type="cellIs" dxfId="1752" priority="363" operator="lessThan">
      <formula>3</formula>
    </cfRule>
  </conditionalFormatting>
  <conditionalFormatting sqref="H84">
    <cfRule type="cellIs" dxfId="1751" priority="361" operator="equal">
      <formula>0</formula>
    </cfRule>
  </conditionalFormatting>
  <conditionalFormatting sqref="H84">
    <cfRule type="cellIs" dxfId="1750" priority="360" operator="equal">
      <formula>0</formula>
    </cfRule>
  </conditionalFormatting>
  <conditionalFormatting sqref="H85">
    <cfRule type="expression" dxfId="1749" priority="359">
      <formula>$M$19&gt;0</formula>
    </cfRule>
  </conditionalFormatting>
  <conditionalFormatting sqref="H85">
    <cfRule type="expression" dxfId="1748" priority="358">
      <formula>$M$19&gt;0</formula>
    </cfRule>
  </conditionalFormatting>
  <conditionalFormatting sqref="H85">
    <cfRule type="cellIs" dxfId="1747" priority="356" operator="equal">
      <formula>0</formula>
    </cfRule>
    <cfRule type="cellIs" dxfId="1746" priority="357" operator="lessThan">
      <formula>3</formula>
    </cfRule>
  </conditionalFormatting>
  <conditionalFormatting sqref="H85">
    <cfRule type="cellIs" dxfId="1745" priority="355" operator="equal">
      <formula>0</formula>
    </cfRule>
  </conditionalFormatting>
  <conditionalFormatting sqref="H85">
    <cfRule type="cellIs" dxfId="1744" priority="354" operator="equal">
      <formula>0</formula>
    </cfRule>
  </conditionalFormatting>
  <conditionalFormatting sqref="H86">
    <cfRule type="expression" dxfId="1743" priority="353">
      <formula>$M$19&gt;0</formula>
    </cfRule>
  </conditionalFormatting>
  <conditionalFormatting sqref="H86">
    <cfRule type="expression" dxfId="1742" priority="352">
      <formula>$M$19&gt;0</formula>
    </cfRule>
  </conditionalFormatting>
  <conditionalFormatting sqref="H86">
    <cfRule type="cellIs" dxfId="1741" priority="350" operator="equal">
      <formula>0</formula>
    </cfRule>
    <cfRule type="cellIs" dxfId="1740" priority="351" operator="lessThan">
      <formula>3</formula>
    </cfRule>
  </conditionalFormatting>
  <conditionalFormatting sqref="H86">
    <cfRule type="cellIs" dxfId="1739" priority="349" operator="equal">
      <formula>0</formula>
    </cfRule>
  </conditionalFormatting>
  <conditionalFormatting sqref="H86">
    <cfRule type="cellIs" dxfId="1738" priority="348" operator="equal">
      <formula>0</formula>
    </cfRule>
  </conditionalFormatting>
  <conditionalFormatting sqref="H87">
    <cfRule type="expression" dxfId="1737" priority="347">
      <formula>$M$19&gt;0</formula>
    </cfRule>
  </conditionalFormatting>
  <conditionalFormatting sqref="H87">
    <cfRule type="expression" dxfId="1736" priority="346">
      <formula>$M$19&gt;0</formula>
    </cfRule>
  </conditionalFormatting>
  <conditionalFormatting sqref="H87">
    <cfRule type="cellIs" dxfId="1735" priority="344" operator="equal">
      <formula>0</formula>
    </cfRule>
    <cfRule type="cellIs" dxfId="1734" priority="345" operator="lessThan">
      <formula>3</formula>
    </cfRule>
  </conditionalFormatting>
  <conditionalFormatting sqref="H87">
    <cfRule type="cellIs" dxfId="1733" priority="343" operator="equal">
      <formula>0</formula>
    </cfRule>
  </conditionalFormatting>
  <conditionalFormatting sqref="H87">
    <cfRule type="cellIs" dxfId="1732" priority="342" operator="equal">
      <formula>0</formula>
    </cfRule>
  </conditionalFormatting>
  <conditionalFormatting sqref="H88">
    <cfRule type="expression" dxfId="1731" priority="341">
      <formula>$M$19&gt;0</formula>
    </cfRule>
  </conditionalFormatting>
  <conditionalFormatting sqref="H88">
    <cfRule type="expression" dxfId="1730" priority="340">
      <formula>$M$19&gt;0</formula>
    </cfRule>
  </conditionalFormatting>
  <conditionalFormatting sqref="H88">
    <cfRule type="cellIs" dxfId="1729" priority="338" operator="equal">
      <formula>0</formula>
    </cfRule>
    <cfRule type="cellIs" dxfId="1728" priority="339" operator="lessThan">
      <formula>3</formula>
    </cfRule>
  </conditionalFormatting>
  <conditionalFormatting sqref="H88">
    <cfRule type="cellIs" dxfId="1727" priority="337" operator="equal">
      <formula>0</formula>
    </cfRule>
  </conditionalFormatting>
  <conditionalFormatting sqref="H88">
    <cfRule type="cellIs" dxfId="1726" priority="336" operator="equal">
      <formula>0</formula>
    </cfRule>
  </conditionalFormatting>
  <conditionalFormatting sqref="H90">
    <cfRule type="expression" dxfId="1725" priority="335">
      <formula>$M$19&gt;0</formula>
    </cfRule>
  </conditionalFormatting>
  <conditionalFormatting sqref="H90">
    <cfRule type="expression" dxfId="1724" priority="334">
      <formula>$M$19&gt;0</formula>
    </cfRule>
  </conditionalFormatting>
  <conditionalFormatting sqref="H90">
    <cfRule type="cellIs" dxfId="1723" priority="332" operator="equal">
      <formula>0</formula>
    </cfRule>
    <cfRule type="cellIs" dxfId="1722" priority="333" operator="lessThan">
      <formula>3</formula>
    </cfRule>
  </conditionalFormatting>
  <conditionalFormatting sqref="H90">
    <cfRule type="cellIs" dxfId="1721" priority="331" operator="equal">
      <formula>0</formula>
    </cfRule>
  </conditionalFormatting>
  <conditionalFormatting sqref="H90">
    <cfRule type="cellIs" dxfId="1720" priority="330" operator="equal">
      <formula>0</formula>
    </cfRule>
  </conditionalFormatting>
  <conditionalFormatting sqref="H89">
    <cfRule type="expression" dxfId="1719" priority="310">
      <formula>$M$19&gt;0</formula>
    </cfRule>
  </conditionalFormatting>
  <conditionalFormatting sqref="H89">
    <cfRule type="expression" dxfId="1718" priority="309">
      <formula>$M$19&gt;0</formula>
    </cfRule>
  </conditionalFormatting>
  <conditionalFormatting sqref="H89">
    <cfRule type="cellIs" dxfId="1717" priority="307" operator="equal">
      <formula>0</formula>
    </cfRule>
    <cfRule type="cellIs" dxfId="1716" priority="308" operator="lessThan">
      <formula>3</formula>
    </cfRule>
  </conditionalFormatting>
  <conditionalFormatting sqref="H89">
    <cfRule type="cellIs" dxfId="1715" priority="306" operator="equal">
      <formula>0</formula>
    </cfRule>
  </conditionalFormatting>
  <conditionalFormatting sqref="H89">
    <cfRule type="cellIs" dxfId="1714" priority="305" operator="equal">
      <formula>0</formula>
    </cfRule>
  </conditionalFormatting>
  <conditionalFormatting sqref="H92">
    <cfRule type="cellIs" dxfId="1713" priority="301" operator="equal">
      <formula>0</formula>
    </cfRule>
    <cfRule type="cellIs" dxfId="1712" priority="302" operator="lessThan">
      <formula>3</formula>
    </cfRule>
  </conditionalFormatting>
  <conditionalFormatting sqref="H92">
    <cfRule type="expression" dxfId="1711" priority="300">
      <formula>$M$19&gt;0</formula>
    </cfRule>
  </conditionalFormatting>
  <conditionalFormatting sqref="H92">
    <cfRule type="expression" dxfId="1710" priority="299">
      <formula>$M$19&gt;0</formula>
    </cfRule>
  </conditionalFormatting>
  <conditionalFormatting sqref="H92:J92">
    <cfRule type="cellIs" dxfId="1709" priority="293" operator="equal">
      <formula>0</formula>
    </cfRule>
  </conditionalFormatting>
  <conditionalFormatting sqref="H93">
    <cfRule type="cellIs" dxfId="1708" priority="283" operator="equal">
      <formula>0</formula>
    </cfRule>
    <cfRule type="cellIs" dxfId="1707" priority="284" operator="lessThan">
      <formula>3</formula>
    </cfRule>
  </conditionalFormatting>
  <conditionalFormatting sqref="H93">
    <cfRule type="expression" dxfId="1706" priority="282">
      <formula>$M$19&gt;0</formula>
    </cfRule>
  </conditionalFormatting>
  <conditionalFormatting sqref="H93">
    <cfRule type="expression" dxfId="1705" priority="281">
      <formula>$M$19&gt;0</formula>
    </cfRule>
  </conditionalFormatting>
  <conditionalFormatting sqref="H93:J93">
    <cfRule type="cellIs" dxfId="1704" priority="275" operator="equal">
      <formula>0</formula>
    </cfRule>
  </conditionalFormatting>
  <conditionalFormatting sqref="H94">
    <cfRule type="cellIs" dxfId="1703" priority="265" operator="equal">
      <formula>0</formula>
    </cfRule>
    <cfRule type="cellIs" dxfId="1702" priority="266" operator="lessThan">
      <formula>3</formula>
    </cfRule>
  </conditionalFormatting>
  <conditionalFormatting sqref="H94">
    <cfRule type="expression" dxfId="1701" priority="264">
      <formula>$M$19&gt;0</formula>
    </cfRule>
  </conditionalFormatting>
  <conditionalFormatting sqref="H94">
    <cfRule type="expression" dxfId="1700" priority="263">
      <formula>$M$19&gt;0</formula>
    </cfRule>
  </conditionalFormatting>
  <conditionalFormatting sqref="H94:J94">
    <cfRule type="cellIs" dxfId="1699" priority="257" operator="equal">
      <formula>0</formula>
    </cfRule>
  </conditionalFormatting>
  <conditionalFormatting sqref="H110:H115">
    <cfRule type="expression" dxfId="1698" priority="236">
      <formula>$M$19&gt;0</formula>
    </cfRule>
  </conditionalFormatting>
  <conditionalFormatting sqref="H110:H115">
    <cfRule type="expression" dxfId="1697" priority="235">
      <formula>$M$19&gt;0</formula>
    </cfRule>
  </conditionalFormatting>
  <conditionalFormatting sqref="H110:H115">
    <cfRule type="cellIs" dxfId="1696" priority="233" operator="equal">
      <formula>0</formula>
    </cfRule>
    <cfRule type="cellIs" dxfId="1695" priority="234" operator="lessThan">
      <formula>3</formula>
    </cfRule>
  </conditionalFormatting>
  <conditionalFormatting sqref="H110:J115">
    <cfRule type="cellIs" dxfId="1694" priority="206" operator="equal">
      <formula>0</formula>
    </cfRule>
    <cfRule type="cellIs" dxfId="1693" priority="232" operator="equal">
      <formula>0</formula>
    </cfRule>
  </conditionalFormatting>
  <conditionalFormatting sqref="H122:H124">
    <cfRule type="cellIs" dxfId="1692" priority="225" operator="equal">
      <formula>0</formula>
    </cfRule>
    <cfRule type="cellIs" dxfId="1691" priority="226" operator="lessThan">
      <formula>3</formula>
    </cfRule>
  </conditionalFormatting>
  <conditionalFormatting sqref="H122:H124">
    <cfRule type="expression" dxfId="1690" priority="224">
      <formula>$M$19&gt;0</formula>
    </cfRule>
  </conditionalFormatting>
  <conditionalFormatting sqref="H122:H124">
    <cfRule type="expression" dxfId="1689" priority="223">
      <formula>$M$19&gt;0</formula>
    </cfRule>
  </conditionalFormatting>
  <conditionalFormatting sqref="K122:K124">
    <cfRule type="containsText" dxfId="1688" priority="222" operator="containsText" text="&quot;&quot;">
      <formula>NOT(ISERROR(SEARCH("""""",K122)))</formula>
    </cfRule>
  </conditionalFormatting>
  <conditionalFormatting sqref="K122:K124">
    <cfRule type="expression" dxfId="1687" priority="221">
      <formula>$M$19&gt;0</formula>
    </cfRule>
  </conditionalFormatting>
  <conditionalFormatting sqref="K122:K124">
    <cfRule type="expression" dxfId="1686" priority="220">
      <formula>$M$19&gt;0</formula>
    </cfRule>
  </conditionalFormatting>
  <conditionalFormatting sqref="H122:J124">
    <cfRule type="cellIs" dxfId="1685" priority="219" operator="equal">
      <formula>0</formula>
    </cfRule>
  </conditionalFormatting>
  <conditionalFormatting sqref="K122:K124">
    <cfRule type="containsText" dxfId="1684" priority="218" operator="containsText" text="&quot;&quot;">
      <formula>NOT(ISERROR(SEARCH("""""",K122)))</formula>
    </cfRule>
  </conditionalFormatting>
  <conditionalFormatting sqref="K122:K124">
    <cfRule type="expression" dxfId="1683" priority="217">
      <formula>$M$19&gt;0</formula>
    </cfRule>
  </conditionalFormatting>
  <conditionalFormatting sqref="K122:K124">
    <cfRule type="expression" dxfId="1682" priority="216">
      <formula>$M$19&gt;0</formula>
    </cfRule>
  </conditionalFormatting>
  <conditionalFormatting sqref="K122:K124">
    <cfRule type="containsText" dxfId="1681" priority="215" operator="containsText" text="&quot;&quot;">
      <formula>NOT(ISERROR(SEARCH("""""",K122)))</formula>
    </cfRule>
  </conditionalFormatting>
  <conditionalFormatting sqref="K122:K124">
    <cfRule type="expression" dxfId="1680" priority="214">
      <formula>$M$19&gt;0</formula>
    </cfRule>
  </conditionalFormatting>
  <conditionalFormatting sqref="K122:K124">
    <cfRule type="expression" dxfId="1679" priority="213">
      <formula>$M$19&gt;0</formula>
    </cfRule>
  </conditionalFormatting>
  <conditionalFormatting sqref="K109:K115">
    <cfRule type="expression" dxfId="1678" priority="212">
      <formula>$M$19&gt;0</formula>
    </cfRule>
  </conditionalFormatting>
  <conditionalFormatting sqref="K109:K115">
    <cfRule type="expression" dxfId="1677" priority="211">
      <formula>$M$19&gt;0</formula>
    </cfRule>
  </conditionalFormatting>
  <conditionalFormatting sqref="K109:K115">
    <cfRule type="containsText" dxfId="1676" priority="210" operator="containsText" text="&quot;&quot;">
      <formula>NOT(ISERROR(SEARCH("""""",K109)))</formula>
    </cfRule>
  </conditionalFormatting>
  <conditionalFormatting sqref="K109:K115">
    <cfRule type="containsText" dxfId="1675" priority="209" operator="containsText" text="&quot;&quot;">
      <formula>NOT(ISERROR(SEARCH("""""",K109)))</formula>
    </cfRule>
  </conditionalFormatting>
  <conditionalFormatting sqref="K109:K115">
    <cfRule type="expression" dxfId="1674" priority="208">
      <formula>$M$19&gt;0</formula>
    </cfRule>
  </conditionalFormatting>
  <conditionalFormatting sqref="K109:K115">
    <cfRule type="expression" dxfId="1673" priority="207">
      <formula>$M$19&gt;0</formula>
    </cfRule>
  </conditionalFormatting>
  <conditionalFormatting sqref="H109:J109">
    <cfRule type="cellIs" dxfId="1672" priority="205" operator="equal">
      <formula>0</formula>
    </cfRule>
  </conditionalFormatting>
  <conditionalFormatting sqref="G71">
    <cfRule type="expression" dxfId="1671" priority="204">
      <formula>+$N$71=0</formula>
    </cfRule>
  </conditionalFormatting>
  <conditionalFormatting sqref="G72">
    <cfRule type="expression" dxfId="1670" priority="202">
      <formula>+$N$72=0</formula>
    </cfRule>
    <cfRule type="expression" priority="203">
      <formula>+$N$72=0</formula>
    </cfRule>
  </conditionalFormatting>
  <conditionalFormatting sqref="N52:N72">
    <cfRule type="cellIs" dxfId="1669" priority="201" operator="equal">
      <formula>0</formula>
    </cfRule>
  </conditionalFormatting>
  <conditionalFormatting sqref="N80:N100 N108:N128">
    <cfRule type="cellIs" dxfId="1668" priority="200" operator="equal">
      <formula>0</formula>
    </cfRule>
  </conditionalFormatting>
  <conditionalFormatting sqref="G127:G128">
    <cfRule type="expression" dxfId="1667" priority="199">
      <formula>+$N$127=0</formula>
    </cfRule>
  </conditionalFormatting>
  <conditionalFormatting sqref="Q71:AH71">
    <cfRule type="expression" dxfId="1666" priority="198">
      <formula>+$N$71=0</formula>
    </cfRule>
  </conditionalFormatting>
  <conditionalFormatting sqref="Q99:AH99">
    <cfRule type="expression" dxfId="1665" priority="197">
      <formula>+$N$99=0</formula>
    </cfRule>
  </conditionalFormatting>
  <conditionalFormatting sqref="Q127:AH127">
    <cfRule type="expression" dxfId="1664" priority="196">
      <formula>+$N$127=0</formula>
    </cfRule>
  </conditionalFormatting>
  <conditionalFormatting sqref="G62">
    <cfRule type="expression" dxfId="1663" priority="195">
      <formula>+$N$62=0</formula>
    </cfRule>
  </conditionalFormatting>
  <conditionalFormatting sqref="K81">
    <cfRule type="expression" dxfId="1662" priority="194">
      <formula>$M$19&gt;0</formula>
    </cfRule>
  </conditionalFormatting>
  <conditionalFormatting sqref="K81">
    <cfRule type="expression" dxfId="1661" priority="193">
      <formula>$M$19&gt;0</formula>
    </cfRule>
  </conditionalFormatting>
  <conditionalFormatting sqref="K81">
    <cfRule type="containsText" dxfId="1660" priority="192" operator="containsText" text="&quot;&quot;">
      <formula>NOT(ISERROR(SEARCH("""""",K81)))</formula>
    </cfRule>
  </conditionalFormatting>
  <conditionalFormatting sqref="K81">
    <cfRule type="containsText" dxfId="1659" priority="191" operator="containsText" text="&quot;&quot;">
      <formula>NOT(ISERROR(SEARCH("""""",K81)))</formula>
    </cfRule>
  </conditionalFormatting>
  <conditionalFormatting sqref="K81">
    <cfRule type="containsText" dxfId="1658" priority="190" operator="containsText" text="&quot;&quot;">
      <formula>NOT(ISERROR(SEARCH("""""",K81)))</formula>
    </cfRule>
  </conditionalFormatting>
  <conditionalFormatting sqref="K81">
    <cfRule type="expression" dxfId="1657" priority="189">
      <formula>$M$19&gt;0</formula>
    </cfRule>
  </conditionalFormatting>
  <conditionalFormatting sqref="K81">
    <cfRule type="expression" dxfId="1656" priority="188">
      <formula>$M$19&gt;0</formula>
    </cfRule>
  </conditionalFormatting>
  <conditionalFormatting sqref="K82">
    <cfRule type="expression" dxfId="1655" priority="187">
      <formula>$M$19&gt;0</formula>
    </cfRule>
  </conditionalFormatting>
  <conditionalFormatting sqref="K82">
    <cfRule type="expression" dxfId="1654" priority="186">
      <formula>$M$19&gt;0</formula>
    </cfRule>
  </conditionalFormatting>
  <conditionalFormatting sqref="K82">
    <cfRule type="containsText" dxfId="1653" priority="185" operator="containsText" text="&quot;&quot;">
      <formula>NOT(ISERROR(SEARCH("""""",K82)))</formula>
    </cfRule>
  </conditionalFormatting>
  <conditionalFormatting sqref="K82">
    <cfRule type="containsText" dxfId="1652" priority="184" operator="containsText" text="&quot;&quot;">
      <formula>NOT(ISERROR(SEARCH("""""",K82)))</formula>
    </cfRule>
  </conditionalFormatting>
  <conditionalFormatting sqref="K82">
    <cfRule type="containsText" dxfId="1651" priority="183" operator="containsText" text="&quot;&quot;">
      <formula>NOT(ISERROR(SEARCH("""""",K82)))</formula>
    </cfRule>
  </conditionalFormatting>
  <conditionalFormatting sqref="K82">
    <cfRule type="expression" dxfId="1650" priority="182">
      <formula>$M$19&gt;0</formula>
    </cfRule>
  </conditionalFormatting>
  <conditionalFormatting sqref="K82">
    <cfRule type="expression" dxfId="1649" priority="181">
      <formula>$M$19&gt;0</formula>
    </cfRule>
  </conditionalFormatting>
  <conditionalFormatting sqref="K83">
    <cfRule type="expression" dxfId="1648" priority="180">
      <formula>$M$19&gt;0</formula>
    </cfRule>
  </conditionalFormatting>
  <conditionalFormatting sqref="K83">
    <cfRule type="expression" dxfId="1647" priority="179">
      <formula>$M$19&gt;0</formula>
    </cfRule>
  </conditionalFormatting>
  <conditionalFormatting sqref="K83">
    <cfRule type="containsText" dxfId="1646" priority="178" operator="containsText" text="&quot;&quot;">
      <formula>NOT(ISERROR(SEARCH("""""",K83)))</formula>
    </cfRule>
  </conditionalFormatting>
  <conditionalFormatting sqref="K83">
    <cfRule type="containsText" dxfId="1645" priority="177" operator="containsText" text="&quot;&quot;">
      <formula>NOT(ISERROR(SEARCH("""""",K83)))</formula>
    </cfRule>
  </conditionalFormatting>
  <conditionalFormatting sqref="K83">
    <cfRule type="containsText" dxfId="1644" priority="176" operator="containsText" text="&quot;&quot;">
      <formula>NOT(ISERROR(SEARCH("""""",K83)))</formula>
    </cfRule>
  </conditionalFormatting>
  <conditionalFormatting sqref="K83">
    <cfRule type="expression" dxfId="1643" priority="175">
      <formula>$M$19&gt;0</formula>
    </cfRule>
  </conditionalFormatting>
  <conditionalFormatting sqref="K83">
    <cfRule type="expression" dxfId="1642" priority="174">
      <formula>$M$19&gt;0</formula>
    </cfRule>
  </conditionalFormatting>
  <conditionalFormatting sqref="K84">
    <cfRule type="expression" dxfId="1641" priority="173">
      <formula>$M$19&gt;0</formula>
    </cfRule>
  </conditionalFormatting>
  <conditionalFormatting sqref="K84">
    <cfRule type="expression" dxfId="1640" priority="172">
      <formula>$M$19&gt;0</formula>
    </cfRule>
  </conditionalFormatting>
  <conditionalFormatting sqref="K84">
    <cfRule type="containsText" dxfId="1639" priority="171" operator="containsText" text="&quot;&quot;">
      <formula>NOT(ISERROR(SEARCH("""""",K84)))</formula>
    </cfRule>
  </conditionalFormatting>
  <conditionalFormatting sqref="K84">
    <cfRule type="containsText" dxfId="1638" priority="170" operator="containsText" text="&quot;&quot;">
      <formula>NOT(ISERROR(SEARCH("""""",K84)))</formula>
    </cfRule>
  </conditionalFormatting>
  <conditionalFormatting sqref="K84">
    <cfRule type="containsText" dxfId="1637" priority="169" operator="containsText" text="&quot;&quot;">
      <formula>NOT(ISERROR(SEARCH("""""",K84)))</formula>
    </cfRule>
  </conditionalFormatting>
  <conditionalFormatting sqref="K84">
    <cfRule type="expression" dxfId="1636" priority="168">
      <formula>$M$19&gt;0</formula>
    </cfRule>
  </conditionalFormatting>
  <conditionalFormatting sqref="K84">
    <cfRule type="expression" dxfId="1635" priority="167">
      <formula>$M$19&gt;0</formula>
    </cfRule>
  </conditionalFormatting>
  <conditionalFormatting sqref="K85">
    <cfRule type="expression" dxfId="1634" priority="166">
      <formula>$M$19&gt;0</formula>
    </cfRule>
  </conditionalFormatting>
  <conditionalFormatting sqref="K85">
    <cfRule type="expression" dxfId="1633" priority="165">
      <formula>$M$19&gt;0</formula>
    </cfRule>
  </conditionalFormatting>
  <conditionalFormatting sqref="K85">
    <cfRule type="containsText" dxfId="1632" priority="164" operator="containsText" text="&quot;&quot;">
      <formula>NOT(ISERROR(SEARCH("""""",K85)))</formula>
    </cfRule>
  </conditionalFormatting>
  <conditionalFormatting sqref="K85">
    <cfRule type="containsText" dxfId="1631" priority="163" operator="containsText" text="&quot;&quot;">
      <formula>NOT(ISERROR(SEARCH("""""",K85)))</formula>
    </cfRule>
  </conditionalFormatting>
  <conditionalFormatting sqref="K85">
    <cfRule type="containsText" dxfId="1630" priority="162" operator="containsText" text="&quot;&quot;">
      <formula>NOT(ISERROR(SEARCH("""""",K85)))</formula>
    </cfRule>
  </conditionalFormatting>
  <conditionalFormatting sqref="K85">
    <cfRule type="expression" dxfId="1629" priority="161">
      <formula>$M$19&gt;0</formula>
    </cfRule>
  </conditionalFormatting>
  <conditionalFormatting sqref="K85">
    <cfRule type="expression" dxfId="1628" priority="160">
      <formula>$M$19&gt;0</formula>
    </cfRule>
  </conditionalFormatting>
  <conditionalFormatting sqref="K86">
    <cfRule type="expression" dxfId="1627" priority="159">
      <formula>$M$19&gt;0</formula>
    </cfRule>
  </conditionalFormatting>
  <conditionalFormatting sqref="K86">
    <cfRule type="expression" dxfId="1626" priority="158">
      <formula>$M$19&gt;0</formula>
    </cfRule>
  </conditionalFormatting>
  <conditionalFormatting sqref="K86">
    <cfRule type="containsText" dxfId="1625" priority="157" operator="containsText" text="&quot;&quot;">
      <formula>NOT(ISERROR(SEARCH("""""",K86)))</formula>
    </cfRule>
  </conditionalFormatting>
  <conditionalFormatting sqref="K86">
    <cfRule type="containsText" dxfId="1624" priority="156" operator="containsText" text="&quot;&quot;">
      <formula>NOT(ISERROR(SEARCH("""""",K86)))</formula>
    </cfRule>
  </conditionalFormatting>
  <conditionalFormatting sqref="K86">
    <cfRule type="containsText" dxfId="1623" priority="155" operator="containsText" text="&quot;&quot;">
      <formula>NOT(ISERROR(SEARCH("""""",K86)))</formula>
    </cfRule>
  </conditionalFormatting>
  <conditionalFormatting sqref="K86">
    <cfRule type="expression" dxfId="1622" priority="154">
      <formula>$M$19&gt;0</formula>
    </cfRule>
  </conditionalFormatting>
  <conditionalFormatting sqref="K86">
    <cfRule type="expression" dxfId="1621" priority="153">
      <formula>$M$19&gt;0</formula>
    </cfRule>
  </conditionalFormatting>
  <conditionalFormatting sqref="K87">
    <cfRule type="expression" dxfId="1620" priority="152">
      <formula>$M$19&gt;0</formula>
    </cfRule>
  </conditionalFormatting>
  <conditionalFormatting sqref="K87">
    <cfRule type="expression" dxfId="1619" priority="151">
      <formula>$M$19&gt;0</formula>
    </cfRule>
  </conditionalFormatting>
  <conditionalFormatting sqref="K87">
    <cfRule type="containsText" dxfId="1618" priority="150" operator="containsText" text="&quot;&quot;">
      <formula>NOT(ISERROR(SEARCH("""""",K87)))</formula>
    </cfRule>
  </conditionalFormatting>
  <conditionalFormatting sqref="K87">
    <cfRule type="containsText" dxfId="1617" priority="149" operator="containsText" text="&quot;&quot;">
      <formula>NOT(ISERROR(SEARCH("""""",K87)))</formula>
    </cfRule>
  </conditionalFormatting>
  <conditionalFormatting sqref="K87">
    <cfRule type="containsText" dxfId="1616" priority="148" operator="containsText" text="&quot;&quot;">
      <formula>NOT(ISERROR(SEARCH("""""",K87)))</formula>
    </cfRule>
  </conditionalFormatting>
  <conditionalFormatting sqref="K87">
    <cfRule type="expression" dxfId="1615" priority="147">
      <formula>$M$19&gt;0</formula>
    </cfRule>
  </conditionalFormatting>
  <conditionalFormatting sqref="K87">
    <cfRule type="expression" dxfId="1614" priority="146">
      <formula>$M$19&gt;0</formula>
    </cfRule>
  </conditionalFormatting>
  <conditionalFormatting sqref="K88">
    <cfRule type="expression" dxfId="1613" priority="145">
      <formula>$M$19&gt;0</formula>
    </cfRule>
  </conditionalFormatting>
  <conditionalFormatting sqref="K88">
    <cfRule type="expression" dxfId="1612" priority="144">
      <formula>$M$19&gt;0</formula>
    </cfRule>
  </conditionalFormatting>
  <conditionalFormatting sqref="K88">
    <cfRule type="containsText" dxfId="1611" priority="143" operator="containsText" text="&quot;&quot;">
      <formula>NOT(ISERROR(SEARCH("""""",K88)))</formula>
    </cfRule>
  </conditionalFormatting>
  <conditionalFormatting sqref="K88">
    <cfRule type="containsText" dxfId="1610" priority="142" operator="containsText" text="&quot;&quot;">
      <formula>NOT(ISERROR(SEARCH("""""",K88)))</formula>
    </cfRule>
  </conditionalFormatting>
  <conditionalFormatting sqref="K88">
    <cfRule type="containsText" dxfId="1609" priority="141" operator="containsText" text="&quot;&quot;">
      <formula>NOT(ISERROR(SEARCH("""""",K88)))</formula>
    </cfRule>
  </conditionalFormatting>
  <conditionalFormatting sqref="K88">
    <cfRule type="expression" dxfId="1608" priority="140">
      <formula>$M$19&gt;0</formula>
    </cfRule>
  </conditionalFormatting>
  <conditionalFormatting sqref="K88">
    <cfRule type="expression" dxfId="1607" priority="139">
      <formula>$M$19&gt;0</formula>
    </cfRule>
  </conditionalFormatting>
  <conditionalFormatting sqref="K89">
    <cfRule type="expression" dxfId="1606" priority="138">
      <formula>$M$19&gt;0</formula>
    </cfRule>
  </conditionalFormatting>
  <conditionalFormatting sqref="K89">
    <cfRule type="expression" dxfId="1605" priority="137">
      <formula>$M$19&gt;0</formula>
    </cfRule>
  </conditionalFormatting>
  <conditionalFormatting sqref="K89">
    <cfRule type="containsText" dxfId="1604" priority="136" operator="containsText" text="&quot;&quot;">
      <formula>NOT(ISERROR(SEARCH("""""",K89)))</formula>
    </cfRule>
  </conditionalFormatting>
  <conditionalFormatting sqref="K89">
    <cfRule type="containsText" dxfId="1603" priority="135" operator="containsText" text="&quot;&quot;">
      <formula>NOT(ISERROR(SEARCH("""""",K89)))</formula>
    </cfRule>
  </conditionalFormatting>
  <conditionalFormatting sqref="K89">
    <cfRule type="containsText" dxfId="1602" priority="134" operator="containsText" text="&quot;&quot;">
      <formula>NOT(ISERROR(SEARCH("""""",K89)))</formula>
    </cfRule>
  </conditionalFormatting>
  <conditionalFormatting sqref="K89">
    <cfRule type="expression" dxfId="1601" priority="133">
      <formula>$M$19&gt;0</formula>
    </cfRule>
  </conditionalFormatting>
  <conditionalFormatting sqref="K89">
    <cfRule type="expression" dxfId="1600" priority="132">
      <formula>$M$19&gt;0</formula>
    </cfRule>
  </conditionalFormatting>
  <conditionalFormatting sqref="K90">
    <cfRule type="expression" dxfId="1599" priority="131">
      <formula>$M$19&gt;0</formula>
    </cfRule>
  </conditionalFormatting>
  <conditionalFormatting sqref="K90">
    <cfRule type="expression" dxfId="1598" priority="130">
      <formula>$M$19&gt;0</formula>
    </cfRule>
  </conditionalFormatting>
  <conditionalFormatting sqref="K90">
    <cfRule type="containsText" dxfId="1597" priority="129" operator="containsText" text="&quot;&quot;">
      <formula>NOT(ISERROR(SEARCH("""""",K90)))</formula>
    </cfRule>
  </conditionalFormatting>
  <conditionalFormatting sqref="K90">
    <cfRule type="containsText" dxfId="1596" priority="128" operator="containsText" text="&quot;&quot;">
      <formula>NOT(ISERROR(SEARCH("""""",K90)))</formula>
    </cfRule>
  </conditionalFormatting>
  <conditionalFormatting sqref="K90">
    <cfRule type="containsText" dxfId="1595" priority="127" operator="containsText" text="&quot;&quot;">
      <formula>NOT(ISERROR(SEARCH("""""",K90)))</formula>
    </cfRule>
  </conditionalFormatting>
  <conditionalFormatting sqref="K90">
    <cfRule type="expression" dxfId="1594" priority="126">
      <formula>$M$19&gt;0</formula>
    </cfRule>
  </conditionalFormatting>
  <conditionalFormatting sqref="K90">
    <cfRule type="expression" dxfId="1593" priority="125">
      <formula>$M$19&gt;0</formula>
    </cfRule>
  </conditionalFormatting>
  <conditionalFormatting sqref="K91">
    <cfRule type="expression" dxfId="1592" priority="124">
      <formula>$M$19&gt;0</formula>
    </cfRule>
  </conditionalFormatting>
  <conditionalFormatting sqref="K91">
    <cfRule type="expression" dxfId="1591" priority="123">
      <formula>$M$19&gt;0</formula>
    </cfRule>
  </conditionalFormatting>
  <conditionalFormatting sqref="K91">
    <cfRule type="containsText" dxfId="1590" priority="122" operator="containsText" text="&quot;&quot;">
      <formula>NOT(ISERROR(SEARCH("""""",K91)))</formula>
    </cfRule>
  </conditionalFormatting>
  <conditionalFormatting sqref="K91">
    <cfRule type="containsText" dxfId="1589" priority="121" operator="containsText" text="&quot;&quot;">
      <formula>NOT(ISERROR(SEARCH("""""",K91)))</formula>
    </cfRule>
  </conditionalFormatting>
  <conditionalFormatting sqref="K91">
    <cfRule type="containsText" dxfId="1588" priority="120" operator="containsText" text="&quot;&quot;">
      <formula>NOT(ISERROR(SEARCH("""""",K91)))</formula>
    </cfRule>
  </conditionalFormatting>
  <conditionalFormatting sqref="K91">
    <cfRule type="expression" dxfId="1587" priority="119">
      <formula>$M$19&gt;0</formula>
    </cfRule>
  </conditionalFormatting>
  <conditionalFormatting sqref="K91">
    <cfRule type="expression" dxfId="1586" priority="118">
      <formula>$M$19&gt;0</formula>
    </cfRule>
  </conditionalFormatting>
  <conditionalFormatting sqref="K92">
    <cfRule type="expression" dxfId="1585" priority="117">
      <formula>$M$19&gt;0</formula>
    </cfRule>
  </conditionalFormatting>
  <conditionalFormatting sqref="K92">
    <cfRule type="expression" dxfId="1584" priority="116">
      <formula>$M$19&gt;0</formula>
    </cfRule>
  </conditionalFormatting>
  <conditionalFormatting sqref="K92">
    <cfRule type="containsText" dxfId="1583" priority="115" operator="containsText" text="&quot;&quot;">
      <formula>NOT(ISERROR(SEARCH("""""",K92)))</formula>
    </cfRule>
  </conditionalFormatting>
  <conditionalFormatting sqref="K92">
    <cfRule type="containsText" dxfId="1582" priority="114" operator="containsText" text="&quot;&quot;">
      <formula>NOT(ISERROR(SEARCH("""""",K92)))</formula>
    </cfRule>
  </conditionalFormatting>
  <conditionalFormatting sqref="K92">
    <cfRule type="containsText" dxfId="1581" priority="113" operator="containsText" text="&quot;&quot;">
      <formula>NOT(ISERROR(SEARCH("""""",K92)))</formula>
    </cfRule>
  </conditionalFormatting>
  <conditionalFormatting sqref="K92">
    <cfRule type="expression" dxfId="1580" priority="112">
      <formula>$M$19&gt;0</formula>
    </cfRule>
  </conditionalFormatting>
  <conditionalFormatting sqref="K92">
    <cfRule type="expression" dxfId="1579" priority="111">
      <formula>$M$19&gt;0</formula>
    </cfRule>
  </conditionalFormatting>
  <conditionalFormatting sqref="K93">
    <cfRule type="expression" dxfId="1578" priority="110">
      <formula>$M$19&gt;0</formula>
    </cfRule>
  </conditionalFormatting>
  <conditionalFormatting sqref="K93">
    <cfRule type="expression" dxfId="1577" priority="109">
      <formula>$M$19&gt;0</formula>
    </cfRule>
  </conditionalFormatting>
  <conditionalFormatting sqref="K93">
    <cfRule type="containsText" dxfId="1576" priority="108" operator="containsText" text="&quot;&quot;">
      <formula>NOT(ISERROR(SEARCH("""""",K93)))</formula>
    </cfRule>
  </conditionalFormatting>
  <conditionalFormatting sqref="K93">
    <cfRule type="containsText" dxfId="1575" priority="107" operator="containsText" text="&quot;&quot;">
      <formula>NOT(ISERROR(SEARCH("""""",K93)))</formula>
    </cfRule>
  </conditionalFormatting>
  <conditionalFormatting sqref="K93">
    <cfRule type="containsText" dxfId="1574" priority="106" operator="containsText" text="&quot;&quot;">
      <formula>NOT(ISERROR(SEARCH("""""",K93)))</formula>
    </cfRule>
  </conditionalFormatting>
  <conditionalFormatting sqref="K93">
    <cfRule type="expression" dxfId="1573" priority="105">
      <formula>$M$19&gt;0</formula>
    </cfRule>
  </conditionalFormatting>
  <conditionalFormatting sqref="K93">
    <cfRule type="expression" dxfId="1572" priority="104">
      <formula>$M$19&gt;0</formula>
    </cfRule>
  </conditionalFormatting>
  <conditionalFormatting sqref="K94">
    <cfRule type="expression" dxfId="1571" priority="103">
      <formula>$M$19&gt;0</formula>
    </cfRule>
  </conditionalFormatting>
  <conditionalFormatting sqref="K94">
    <cfRule type="expression" dxfId="1570" priority="102">
      <formula>$M$19&gt;0</formula>
    </cfRule>
  </conditionalFormatting>
  <conditionalFormatting sqref="K94">
    <cfRule type="containsText" dxfId="1569" priority="101" operator="containsText" text="&quot;&quot;">
      <formula>NOT(ISERROR(SEARCH("""""",K94)))</formula>
    </cfRule>
  </conditionalFormatting>
  <conditionalFormatting sqref="K94">
    <cfRule type="containsText" dxfId="1568" priority="100" operator="containsText" text="&quot;&quot;">
      <formula>NOT(ISERROR(SEARCH("""""",K94)))</formula>
    </cfRule>
  </conditionalFormatting>
  <conditionalFormatting sqref="K94">
    <cfRule type="containsText" dxfId="1567" priority="99" operator="containsText" text="&quot;&quot;">
      <formula>NOT(ISERROR(SEARCH("""""",K94)))</formula>
    </cfRule>
  </conditionalFormatting>
  <conditionalFormatting sqref="K94">
    <cfRule type="expression" dxfId="1566" priority="98">
      <formula>$M$19&gt;0</formula>
    </cfRule>
  </conditionalFormatting>
  <conditionalFormatting sqref="K94">
    <cfRule type="expression" dxfId="1565" priority="97">
      <formula>$M$19&gt;0</formula>
    </cfRule>
  </conditionalFormatting>
  <conditionalFormatting sqref="K95">
    <cfRule type="expression" dxfId="1564" priority="96">
      <formula>$M$19&gt;0</formula>
    </cfRule>
  </conditionalFormatting>
  <conditionalFormatting sqref="K95">
    <cfRule type="expression" dxfId="1563" priority="95">
      <formula>$M$19&gt;0</formula>
    </cfRule>
  </conditionalFormatting>
  <conditionalFormatting sqref="K95">
    <cfRule type="containsText" dxfId="1562" priority="94" operator="containsText" text="&quot;&quot;">
      <formula>NOT(ISERROR(SEARCH("""""",K95)))</formula>
    </cfRule>
  </conditionalFormatting>
  <conditionalFormatting sqref="K95">
    <cfRule type="containsText" dxfId="1561" priority="93" operator="containsText" text="&quot;&quot;">
      <formula>NOT(ISERROR(SEARCH("""""",K95)))</formula>
    </cfRule>
  </conditionalFormatting>
  <conditionalFormatting sqref="K95">
    <cfRule type="containsText" dxfId="1560" priority="92" operator="containsText" text="&quot;&quot;">
      <formula>NOT(ISERROR(SEARCH("""""",K95)))</formula>
    </cfRule>
  </conditionalFormatting>
  <conditionalFormatting sqref="K95">
    <cfRule type="expression" dxfId="1559" priority="91">
      <formula>$M$19&gt;0</formula>
    </cfRule>
  </conditionalFormatting>
  <conditionalFormatting sqref="K95">
    <cfRule type="expression" dxfId="1558" priority="90">
      <formula>$M$19&gt;0</formula>
    </cfRule>
  </conditionalFormatting>
  <conditionalFormatting sqref="K96">
    <cfRule type="expression" dxfId="1557" priority="89">
      <formula>$M$19&gt;0</formula>
    </cfRule>
  </conditionalFormatting>
  <conditionalFormatting sqref="K96">
    <cfRule type="expression" dxfId="1556" priority="88">
      <formula>$M$19&gt;0</formula>
    </cfRule>
  </conditionalFormatting>
  <conditionalFormatting sqref="K96">
    <cfRule type="containsText" dxfId="1555" priority="87" operator="containsText" text="&quot;&quot;">
      <formula>NOT(ISERROR(SEARCH("""""",K96)))</formula>
    </cfRule>
  </conditionalFormatting>
  <conditionalFormatting sqref="K96">
    <cfRule type="containsText" dxfId="1554" priority="86" operator="containsText" text="&quot;&quot;">
      <formula>NOT(ISERROR(SEARCH("""""",K96)))</formula>
    </cfRule>
  </conditionalFormatting>
  <conditionalFormatting sqref="K96">
    <cfRule type="containsText" dxfId="1553" priority="85" operator="containsText" text="&quot;&quot;">
      <formula>NOT(ISERROR(SEARCH("""""",K96)))</formula>
    </cfRule>
  </conditionalFormatting>
  <conditionalFormatting sqref="K96">
    <cfRule type="expression" dxfId="1552" priority="84">
      <formula>$M$19&gt;0</formula>
    </cfRule>
  </conditionalFormatting>
  <conditionalFormatting sqref="K96">
    <cfRule type="expression" dxfId="1551" priority="83">
      <formula>$M$19&gt;0</formula>
    </cfRule>
  </conditionalFormatting>
  <conditionalFormatting sqref="K97">
    <cfRule type="expression" dxfId="1550" priority="82">
      <formula>$M$19&gt;0</formula>
    </cfRule>
  </conditionalFormatting>
  <conditionalFormatting sqref="K97">
    <cfRule type="expression" dxfId="1549" priority="81">
      <formula>$M$19&gt;0</formula>
    </cfRule>
  </conditionalFormatting>
  <conditionalFormatting sqref="K97">
    <cfRule type="containsText" dxfId="1548" priority="80" operator="containsText" text="&quot;&quot;">
      <formula>NOT(ISERROR(SEARCH("""""",K97)))</formula>
    </cfRule>
  </conditionalFormatting>
  <conditionalFormatting sqref="K97">
    <cfRule type="containsText" dxfId="1547" priority="79" operator="containsText" text="&quot;&quot;">
      <formula>NOT(ISERROR(SEARCH("""""",K97)))</formula>
    </cfRule>
  </conditionalFormatting>
  <conditionalFormatting sqref="K97">
    <cfRule type="containsText" dxfId="1546" priority="78" operator="containsText" text="&quot;&quot;">
      <formula>NOT(ISERROR(SEARCH("""""",K97)))</formula>
    </cfRule>
  </conditionalFormatting>
  <conditionalFormatting sqref="K97">
    <cfRule type="expression" dxfId="1545" priority="77">
      <formula>$M$19&gt;0</formula>
    </cfRule>
  </conditionalFormatting>
  <conditionalFormatting sqref="K97">
    <cfRule type="expression" dxfId="1544" priority="76">
      <formula>$M$19&gt;0</formula>
    </cfRule>
  </conditionalFormatting>
  <conditionalFormatting sqref="K98">
    <cfRule type="expression" dxfId="1543" priority="75">
      <formula>$M$19&gt;0</formula>
    </cfRule>
  </conditionalFormatting>
  <conditionalFormatting sqref="K98">
    <cfRule type="expression" dxfId="1542" priority="74">
      <formula>$M$19&gt;0</formula>
    </cfRule>
  </conditionalFormatting>
  <conditionalFormatting sqref="K98">
    <cfRule type="containsText" dxfId="1541" priority="73" operator="containsText" text="&quot;&quot;">
      <formula>NOT(ISERROR(SEARCH("""""",K98)))</formula>
    </cfRule>
  </conditionalFormatting>
  <conditionalFormatting sqref="K98">
    <cfRule type="containsText" dxfId="1540" priority="72" operator="containsText" text="&quot;&quot;">
      <formula>NOT(ISERROR(SEARCH("""""",K98)))</formula>
    </cfRule>
  </conditionalFormatting>
  <conditionalFormatting sqref="K98">
    <cfRule type="containsText" dxfId="1539" priority="71" operator="containsText" text="&quot;&quot;">
      <formula>NOT(ISERROR(SEARCH("""""",K98)))</formula>
    </cfRule>
  </conditionalFormatting>
  <conditionalFormatting sqref="K98">
    <cfRule type="expression" dxfId="1538" priority="70">
      <formula>$M$19&gt;0</formula>
    </cfRule>
  </conditionalFormatting>
  <conditionalFormatting sqref="K98">
    <cfRule type="expression" dxfId="1537" priority="69">
      <formula>$M$19&gt;0</formula>
    </cfRule>
  </conditionalFormatting>
  <conditionalFormatting sqref="K99">
    <cfRule type="expression" dxfId="1536" priority="68">
      <formula>$M$19&gt;0</formula>
    </cfRule>
  </conditionalFormatting>
  <conditionalFormatting sqref="K99">
    <cfRule type="expression" dxfId="1535" priority="67">
      <formula>$M$19&gt;0</formula>
    </cfRule>
  </conditionalFormatting>
  <conditionalFormatting sqref="K99">
    <cfRule type="containsText" dxfId="1534" priority="66" operator="containsText" text="&quot;&quot;">
      <formula>NOT(ISERROR(SEARCH("""""",K99)))</formula>
    </cfRule>
  </conditionalFormatting>
  <conditionalFormatting sqref="K99">
    <cfRule type="containsText" dxfId="1533" priority="65" operator="containsText" text="&quot;&quot;">
      <formula>NOT(ISERROR(SEARCH("""""",K99)))</formula>
    </cfRule>
  </conditionalFormatting>
  <conditionalFormatting sqref="K99">
    <cfRule type="containsText" dxfId="1532" priority="64" operator="containsText" text="&quot;&quot;">
      <formula>NOT(ISERROR(SEARCH("""""",K99)))</formula>
    </cfRule>
  </conditionalFormatting>
  <conditionalFormatting sqref="K99">
    <cfRule type="expression" dxfId="1531" priority="63">
      <formula>$M$19&gt;0</formula>
    </cfRule>
  </conditionalFormatting>
  <conditionalFormatting sqref="K99">
    <cfRule type="expression" dxfId="1530" priority="62">
      <formula>$M$19&gt;0</formula>
    </cfRule>
  </conditionalFormatting>
  <conditionalFormatting sqref="K100">
    <cfRule type="expression" dxfId="1529" priority="61">
      <formula>$M$19&gt;0</formula>
    </cfRule>
  </conditionalFormatting>
  <conditionalFormatting sqref="K100">
    <cfRule type="expression" dxfId="1528" priority="60">
      <formula>$M$19&gt;0</formula>
    </cfRule>
  </conditionalFormatting>
  <conditionalFormatting sqref="K100">
    <cfRule type="containsText" dxfId="1527" priority="59" operator="containsText" text="&quot;&quot;">
      <formula>NOT(ISERROR(SEARCH("""""",K100)))</formula>
    </cfRule>
  </conditionalFormatting>
  <conditionalFormatting sqref="K100">
    <cfRule type="containsText" dxfId="1526" priority="58" operator="containsText" text="&quot;&quot;">
      <formula>NOT(ISERROR(SEARCH("""""",K100)))</formula>
    </cfRule>
  </conditionalFormatting>
  <conditionalFormatting sqref="K100">
    <cfRule type="containsText" dxfId="1525" priority="57" operator="containsText" text="&quot;&quot;">
      <formula>NOT(ISERROR(SEARCH("""""",K100)))</formula>
    </cfRule>
  </conditionalFormatting>
  <conditionalFormatting sqref="K100">
    <cfRule type="expression" dxfId="1524" priority="56">
      <formula>$M$19&gt;0</formula>
    </cfRule>
  </conditionalFormatting>
  <conditionalFormatting sqref="K100">
    <cfRule type="expression" dxfId="1523" priority="55">
      <formula>$M$19&gt;0</formula>
    </cfRule>
  </conditionalFormatting>
  <conditionalFormatting sqref="K101">
    <cfRule type="expression" dxfId="1522" priority="54">
      <formula>$M$19&gt;0</formula>
    </cfRule>
  </conditionalFormatting>
  <conditionalFormatting sqref="K101">
    <cfRule type="expression" dxfId="1521" priority="53">
      <formula>$M$19&gt;0</formula>
    </cfRule>
  </conditionalFormatting>
  <conditionalFormatting sqref="K101">
    <cfRule type="containsText" dxfId="1520" priority="52" operator="containsText" text="&quot;&quot;">
      <formula>NOT(ISERROR(SEARCH("""""",K101)))</formula>
    </cfRule>
  </conditionalFormatting>
  <conditionalFormatting sqref="K101">
    <cfRule type="containsText" dxfId="1519" priority="51" operator="containsText" text="&quot;&quot;">
      <formula>NOT(ISERROR(SEARCH("""""",K101)))</formula>
    </cfRule>
  </conditionalFormatting>
  <conditionalFormatting sqref="K101">
    <cfRule type="containsText" dxfId="1518" priority="50" operator="containsText" text="&quot;&quot;">
      <formula>NOT(ISERROR(SEARCH("""""",K101)))</formula>
    </cfRule>
  </conditionalFormatting>
  <conditionalFormatting sqref="K101">
    <cfRule type="expression" dxfId="1517" priority="49">
      <formula>$M$19&gt;0</formula>
    </cfRule>
  </conditionalFormatting>
  <conditionalFormatting sqref="K101">
    <cfRule type="expression" dxfId="1516" priority="48">
      <formula>$M$19&gt;0</formula>
    </cfRule>
  </conditionalFormatting>
  <conditionalFormatting sqref="I102">
    <cfRule type="cellIs" dxfId="1515" priority="46" operator="equal">
      <formula>0</formula>
    </cfRule>
    <cfRule type="cellIs" dxfId="1514" priority="47" operator="lessThan">
      <formula>3</formula>
    </cfRule>
  </conditionalFormatting>
  <conditionalFormatting sqref="I102">
    <cfRule type="expression" dxfId="1513" priority="45">
      <formula>$M$19&gt;0</formula>
    </cfRule>
  </conditionalFormatting>
  <conditionalFormatting sqref="I102">
    <cfRule type="expression" dxfId="1512" priority="44">
      <formula>$M$19&gt;0</formula>
    </cfRule>
  </conditionalFormatting>
  <conditionalFormatting sqref="X33:Z33">
    <cfRule type="cellIs" dxfId="1511" priority="38" operator="greaterThan">
      <formula>2.96</formula>
    </cfRule>
    <cfRule type="cellIs" dxfId="1510" priority="39" operator="lessThan">
      <formula>2.95</formula>
    </cfRule>
  </conditionalFormatting>
  <conditionalFormatting sqref="I102:J102">
    <cfRule type="cellIs" dxfId="1509" priority="36" operator="equal">
      <formula>0</formula>
    </cfRule>
  </conditionalFormatting>
  <conditionalFormatting sqref="H108:J108">
    <cfRule type="cellIs" dxfId="1508" priority="35" operator="equal">
      <formula>0</formula>
    </cfRule>
  </conditionalFormatting>
  <conditionalFormatting sqref="O70:O72">
    <cfRule type="containsText" dxfId="1507" priority="34" operator="containsText" text="Recup">
      <formula>NOT(ISERROR(SEARCH("Recup",O70)))</formula>
    </cfRule>
  </conditionalFormatting>
  <conditionalFormatting sqref="O52:O73">
    <cfRule type="containsText" dxfId="1506" priority="26" operator="containsText" text="Recup">
      <formula>NOT(ISERROR(SEARCH("Recup",O52)))</formula>
    </cfRule>
  </conditionalFormatting>
  <conditionalFormatting sqref="O101">
    <cfRule type="containsText" dxfId="1505" priority="24" operator="containsText" text="Recup">
      <formula>NOT(ISERROR(SEARCH("Recup",O101)))</formula>
    </cfRule>
  </conditionalFormatting>
  <conditionalFormatting sqref="O129">
    <cfRule type="containsText" dxfId="1504" priority="22" operator="containsText" text="Recup">
      <formula>NOT(ISERROR(SEARCH("Recup",O129)))</formula>
    </cfRule>
  </conditionalFormatting>
  <conditionalFormatting sqref="L139:M139">
    <cfRule type="cellIs" dxfId="1503" priority="17" operator="equal">
      <formula>0</formula>
    </cfRule>
  </conditionalFormatting>
  <conditionalFormatting sqref="L141:M141">
    <cfRule type="cellIs" dxfId="1502" priority="16" operator="equal">
      <formula>0</formula>
    </cfRule>
  </conditionalFormatting>
  <conditionalFormatting sqref="N141:O141">
    <cfRule type="cellIs" dxfId="1501" priority="15" operator="lessThan">
      <formula>2.95</formula>
    </cfRule>
  </conditionalFormatting>
  <conditionalFormatting sqref="Q33:T33">
    <cfRule type="containsText" dxfId="1500" priority="14" operator="containsText" text="&quot;REPRUEBA">
      <formula>NOT(ISERROR(SEARCH("""REPRUEBA",Q33)))</formula>
    </cfRule>
    <cfRule type="expression" dxfId="1499" priority="13">
      <formula>"REPRUEBA"</formula>
    </cfRule>
  </conditionalFormatting>
  <conditionalFormatting sqref="O98:O100">
    <cfRule type="containsText" dxfId="1498" priority="12" operator="containsText" text="Recup">
      <formula>NOT(ISERROR(SEARCH("Recup",O98)))</formula>
    </cfRule>
  </conditionalFormatting>
  <conditionalFormatting sqref="O98:O100">
    <cfRule type="containsText" dxfId="1497" priority="11" operator="containsText" text="Recup">
      <formula>NOT(ISERROR(SEARCH("Recup",O98)))</formula>
    </cfRule>
  </conditionalFormatting>
  <conditionalFormatting sqref="O126:O128">
    <cfRule type="containsText" dxfId="1496" priority="10" operator="containsText" text="Recup">
      <formula>NOT(ISERROR(SEARCH("Recup",O126)))</formula>
    </cfRule>
  </conditionalFormatting>
  <conditionalFormatting sqref="O126:O128">
    <cfRule type="containsText" dxfId="1495" priority="9" operator="containsText" text="Recup">
      <formula>NOT(ISERROR(SEARCH("Recup",O126)))</formula>
    </cfRule>
  </conditionalFormatting>
  <conditionalFormatting sqref="J141:L141">
    <cfRule type="cellIs" dxfId="1494" priority="8" operator="lessThan">
      <formula>3</formula>
    </cfRule>
  </conditionalFormatting>
  <conditionalFormatting sqref="I130">
    <cfRule type="cellIs" dxfId="1493" priority="6" operator="equal">
      <formula>0</formula>
    </cfRule>
    <cfRule type="cellIs" dxfId="1492" priority="7" operator="lessThan">
      <formula>3</formula>
    </cfRule>
  </conditionalFormatting>
  <conditionalFormatting sqref="I130">
    <cfRule type="expression" dxfId="1491" priority="5">
      <formula>$M$19&gt;0</formula>
    </cfRule>
  </conditionalFormatting>
  <conditionalFormatting sqref="I130">
    <cfRule type="expression" dxfId="1490" priority="4">
      <formula>$M$19&gt;0</formula>
    </cfRule>
  </conditionalFormatting>
  <conditionalFormatting sqref="I130:J130">
    <cfRule type="cellIs" dxfId="1489" priority="3" operator="equal">
      <formula>0</formula>
    </cfRule>
  </conditionalFormatting>
  <conditionalFormatting sqref="O80:O97">
    <cfRule type="containsText" dxfId="3" priority="2" operator="containsText" text="Recup">
      <formula>NOT(ISERROR(SEARCH("Recup",O80)))</formula>
    </cfRule>
  </conditionalFormatting>
  <conditionalFormatting sqref="O108:O125">
    <cfRule type="containsText" dxfId="1" priority="1" operator="containsText" text="Recup">
      <formula>NOT(ISERROR(SEARCH("Recup",O108)))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60"/>
  <sheetViews>
    <sheetView zoomScale="80" zoomScaleNormal="80" workbookViewId="0">
      <selection activeCell="B5" sqref="B5"/>
    </sheetView>
  </sheetViews>
  <sheetFormatPr baseColWidth="10" defaultRowHeight="15.75"/>
  <cols>
    <col min="1" max="1" width="5.5" customWidth="1"/>
    <col min="2" max="5" width="12" customWidth="1"/>
    <col min="6" max="6" width="3.75" customWidth="1"/>
    <col min="7" max="14" width="3.25" customWidth="1"/>
    <col min="15" max="15" width="3.125" customWidth="1"/>
    <col min="16" max="16" width="4" customWidth="1"/>
    <col min="17" max="23" width="3.25" customWidth="1"/>
    <col min="24" max="24" width="4.5" customWidth="1"/>
    <col min="25" max="25" width="4.75" customWidth="1"/>
    <col min="26" max="26" width="3.75" customWidth="1"/>
    <col min="27" max="27" width="1.75" customWidth="1"/>
    <col min="28" max="38" width="3.25" customWidth="1"/>
    <col min="39" max="39" width="4.25" customWidth="1"/>
    <col min="40" max="45" width="3.25" customWidth="1"/>
    <col min="46" max="46" width="4" customWidth="1"/>
    <col min="47" max="48" width="3.875" customWidth="1"/>
    <col min="49" max="49" width="2.25" customWidth="1"/>
    <col min="50" max="55" width="3.25" customWidth="1"/>
    <col min="56" max="56" width="2.625" customWidth="1"/>
    <col min="57" max="74" width="3.25" customWidth="1"/>
    <col min="75" max="75" width="4" customWidth="1"/>
    <col min="76" max="76" width="3.875" customWidth="1"/>
    <col min="77" max="77" width="4.25" customWidth="1"/>
    <col min="78" max="78" width="2.25" customWidth="1"/>
    <col min="79" max="80" width="4.75" customWidth="1"/>
    <col min="81" max="81" width="1.75" customWidth="1"/>
    <col min="82" max="83" width="4.75" customWidth="1"/>
    <col min="84" max="84" width="1.875" customWidth="1"/>
    <col min="85" max="86" width="4.75" customWidth="1"/>
    <col min="87" max="87" width="2.125" customWidth="1"/>
    <col min="88" max="88" width="5.5" customWidth="1"/>
    <col min="89" max="89" width="2.375" customWidth="1"/>
    <col min="90" max="92" width="3.875" customWidth="1"/>
    <col min="93" max="93" width="2.25" customWidth="1"/>
    <col min="94" max="99" width="4.25" customWidth="1"/>
    <col min="100" max="100" width="2.125" customWidth="1"/>
    <col min="101" max="104" width="4.625" customWidth="1"/>
    <col min="105" max="105" width="1.5" customWidth="1"/>
    <col min="106" max="109" width="4.625" customWidth="1"/>
    <col min="110" max="110" width="1.5" customWidth="1"/>
    <col min="111" max="114" width="4.625" customWidth="1"/>
    <col min="115" max="115" width="1.5" customWidth="1"/>
    <col min="116" max="116" width="8.125" customWidth="1"/>
    <col min="117" max="119" width="7.5" customWidth="1"/>
    <col min="120" max="120" width="2.375" customWidth="1"/>
    <col min="121" max="125" width="3.875" customWidth="1"/>
    <col min="126" max="126" width="2.625" customWidth="1"/>
    <col min="127" max="130" width="3.875" customWidth="1"/>
    <col min="131" max="131" width="2.625" customWidth="1"/>
    <col min="132" max="135" width="3.875" customWidth="1"/>
    <col min="136" max="136" width="3.625" customWidth="1"/>
    <col min="137" max="137" width="3.125" customWidth="1"/>
    <col min="138" max="138" width="3.375" customWidth="1"/>
    <col min="139" max="139" width="2.75" customWidth="1"/>
    <col min="140" max="140" width="3.375" customWidth="1"/>
  </cols>
  <sheetData>
    <row r="1" spans="1:141" ht="20.25" thickTop="1" thickBot="1">
      <c r="A1" s="41" t="s">
        <v>226</v>
      </c>
      <c r="B1" s="438"/>
      <c r="C1" s="438"/>
      <c r="D1" s="439">
        <f>+B55</f>
        <v>43775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1011" t="s">
        <v>0</v>
      </c>
      <c r="AN1" s="1012"/>
      <c r="AO1" s="1012"/>
      <c r="AP1" s="1012"/>
      <c r="AQ1" s="1012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1013" t="s">
        <v>1</v>
      </c>
      <c r="BQ1" s="1013"/>
      <c r="BR1" s="1013"/>
      <c r="BS1" s="1013"/>
      <c r="BT1" s="1013"/>
      <c r="BU1" s="56"/>
      <c r="BV1" s="57"/>
      <c r="BW1" s="55"/>
      <c r="BX1" s="55"/>
      <c r="BY1" s="58"/>
      <c r="BZ1" s="47"/>
      <c r="CA1" s="1014" t="s">
        <v>227</v>
      </c>
      <c r="CB1" s="1015"/>
      <c r="CC1" s="1015"/>
      <c r="CD1" s="1015"/>
      <c r="CE1" s="1015"/>
      <c r="CF1" s="1015"/>
      <c r="CG1" s="1015"/>
      <c r="CH1" s="1015"/>
      <c r="CI1" s="1015"/>
      <c r="CJ1" s="1016"/>
      <c r="CK1" s="47"/>
      <c r="CL1" s="47"/>
      <c r="CM1" s="47"/>
      <c r="CN1" s="47"/>
      <c r="CO1" s="47"/>
      <c r="CP1" s="1017" t="s">
        <v>2</v>
      </c>
      <c r="CQ1" s="1018"/>
      <c r="CR1" s="1018"/>
      <c r="CS1" s="1018"/>
      <c r="CT1" s="1018"/>
      <c r="CU1" s="1019"/>
      <c r="CV1" s="47"/>
      <c r="CW1" s="1020" t="s">
        <v>228</v>
      </c>
      <c r="CX1" s="1021"/>
      <c r="CY1" s="1021"/>
      <c r="CZ1" s="1021"/>
      <c r="DA1" s="1021"/>
      <c r="DB1" s="1021"/>
      <c r="DC1" s="1021"/>
      <c r="DD1" s="1021"/>
      <c r="DE1" s="1021"/>
      <c r="DF1" s="1021"/>
      <c r="DG1" s="1021"/>
      <c r="DH1" s="1021"/>
      <c r="DI1" s="1021"/>
      <c r="DJ1" s="1021"/>
      <c r="DK1" s="1021"/>
      <c r="DL1" s="1021"/>
      <c r="DM1" s="1021"/>
      <c r="DN1" s="1021"/>
      <c r="DO1" s="1022"/>
      <c r="DP1" s="47"/>
      <c r="DQ1" s="47"/>
      <c r="DR1" s="973" t="s">
        <v>3</v>
      </c>
      <c r="DS1" s="974"/>
      <c r="DT1" s="974"/>
      <c r="DU1" s="974"/>
      <c r="DV1" s="974"/>
      <c r="DW1" s="975"/>
      <c r="DX1" s="975"/>
      <c r="DY1" s="975"/>
      <c r="DZ1" s="975"/>
      <c r="EA1" s="974"/>
      <c r="EB1" s="974"/>
      <c r="EC1" s="974"/>
      <c r="ED1" s="974"/>
      <c r="EE1" s="976"/>
      <c r="EF1" s="559"/>
      <c r="EG1" s="559"/>
      <c r="EH1" s="559"/>
      <c r="EI1" s="559"/>
    </row>
    <row r="2" spans="1:141" ht="14.45" customHeight="1" thickTop="1" thickBot="1">
      <c r="A2" s="441" t="s">
        <v>180</v>
      </c>
      <c r="B2" s="442">
        <f>+B58</f>
        <v>2019</v>
      </c>
      <c r="C2" s="443" t="s">
        <v>4</v>
      </c>
      <c r="D2" s="19" t="s">
        <v>5</v>
      </c>
      <c r="E2" s="444"/>
      <c r="F2" s="977" t="s">
        <v>6</v>
      </c>
      <c r="G2" s="977"/>
      <c r="H2" s="977"/>
      <c r="I2" s="977"/>
      <c r="J2" s="977"/>
      <c r="K2" s="977"/>
      <c r="L2" s="977"/>
      <c r="M2" s="977"/>
      <c r="N2" s="977"/>
      <c r="O2" s="977"/>
      <c r="P2" s="59">
        <f>IF(MAX(F4:O4)=0,1,MAX(F4:O4))</f>
        <v>8</v>
      </c>
      <c r="Q2" s="978" t="s">
        <v>7</v>
      </c>
      <c r="R2" s="979"/>
      <c r="S2" s="979"/>
      <c r="T2" s="979"/>
      <c r="U2" s="979"/>
      <c r="V2" s="979"/>
      <c r="W2" s="60">
        <f>IF(MAX(Q4:W4)=0,1,MAX(Q4:W4)-11)</f>
        <v>1</v>
      </c>
      <c r="X2" s="980" t="s">
        <v>8</v>
      </c>
      <c r="Y2" s="981"/>
      <c r="Z2" s="982"/>
      <c r="AA2" s="47"/>
      <c r="AB2" s="983" t="s">
        <v>6</v>
      </c>
      <c r="AC2" s="984"/>
      <c r="AD2" s="984"/>
      <c r="AE2" s="984"/>
      <c r="AF2" s="984"/>
      <c r="AG2" s="984"/>
      <c r="AH2" s="984"/>
      <c r="AI2" s="984"/>
      <c r="AJ2" s="984"/>
      <c r="AK2" s="984"/>
      <c r="AL2" s="61">
        <f>IF(MAX(AB4:AL4)=0,1,MAX(AB4:AL4))</f>
        <v>2</v>
      </c>
      <c r="AM2" s="985" t="s">
        <v>7</v>
      </c>
      <c r="AN2" s="986"/>
      <c r="AO2" s="986"/>
      <c r="AP2" s="986"/>
      <c r="AQ2" s="986"/>
      <c r="AR2" s="986"/>
      <c r="AS2" s="62">
        <f>IF(MAX(AM4:AS4)=0,1,MAX(AM4:AS4)-11)</f>
        <v>1</v>
      </c>
      <c r="AT2" s="987" t="s">
        <v>8</v>
      </c>
      <c r="AU2" s="988"/>
      <c r="AV2" s="989"/>
      <c r="AW2" s="47"/>
      <c r="AX2" s="990" t="s">
        <v>229</v>
      </c>
      <c r="AY2" s="991"/>
      <c r="AZ2" s="991"/>
      <c r="BA2" s="991"/>
      <c r="BB2" s="992"/>
      <c r="BC2" s="63">
        <f>+SUM(AX3:BC3)</f>
        <v>1</v>
      </c>
      <c r="BD2" s="47"/>
      <c r="BE2" s="993" t="s">
        <v>6</v>
      </c>
      <c r="BF2" s="994"/>
      <c r="BG2" s="994"/>
      <c r="BH2" s="994"/>
      <c r="BI2" s="994"/>
      <c r="BJ2" s="994"/>
      <c r="BK2" s="994"/>
      <c r="BL2" s="994"/>
      <c r="BM2" s="994"/>
      <c r="BN2" s="994"/>
      <c r="BO2" s="64">
        <f>IF(MAX(BE4:BO4)=0,1,MAX(BE4:BO4))</f>
        <v>2</v>
      </c>
      <c r="BP2" s="995" t="s">
        <v>7</v>
      </c>
      <c r="BQ2" s="996"/>
      <c r="BR2" s="996"/>
      <c r="BS2" s="996"/>
      <c r="BT2" s="996"/>
      <c r="BU2" s="996"/>
      <c r="BV2" s="65">
        <f>IF(MAX(BP4:BV4)=0,1,MAX(BP4:BV4)-11)</f>
        <v>1</v>
      </c>
      <c r="BW2" s="997" t="s">
        <v>8</v>
      </c>
      <c r="BX2" s="998"/>
      <c r="BY2" s="999"/>
      <c r="BZ2" s="47"/>
      <c r="CA2" s="1000" t="s">
        <v>230</v>
      </c>
      <c r="CB2" s="1001"/>
      <c r="CC2" s="66"/>
      <c r="CD2" s="1002" t="s">
        <v>231</v>
      </c>
      <c r="CE2" s="1003"/>
      <c r="CF2" s="66"/>
      <c r="CG2" s="1004" t="s">
        <v>232</v>
      </c>
      <c r="CH2" s="1005"/>
      <c r="CI2" s="66"/>
      <c r="CJ2" s="1006" t="s">
        <v>233</v>
      </c>
      <c r="CK2" s="47"/>
      <c r="CL2" s="1008" t="s">
        <v>234</v>
      </c>
      <c r="CM2" s="1009"/>
      <c r="CN2" s="1010"/>
      <c r="CO2" s="47"/>
      <c r="CP2" s="1032" t="s">
        <v>235</v>
      </c>
      <c r="CQ2" s="1033"/>
      <c r="CR2" s="1033"/>
      <c r="CS2" s="1033"/>
      <c r="CT2" s="1033"/>
      <c r="CU2" s="1034"/>
      <c r="CV2" s="47"/>
      <c r="CW2" s="1035" t="s">
        <v>236</v>
      </c>
      <c r="CX2" s="1036"/>
      <c r="CY2" s="1036"/>
      <c r="CZ2" s="67"/>
      <c r="DA2" s="68"/>
      <c r="DB2" s="1037" t="s">
        <v>237</v>
      </c>
      <c r="DC2" s="1038"/>
      <c r="DD2" s="1038"/>
      <c r="DE2" s="69"/>
      <c r="DF2" s="68"/>
      <c r="DG2" s="1039" t="s">
        <v>238</v>
      </c>
      <c r="DH2" s="1040"/>
      <c r="DI2" s="1040"/>
      <c r="DJ2" s="70"/>
      <c r="DK2" s="71"/>
      <c r="DL2" s="1041" t="s">
        <v>239</v>
      </c>
      <c r="DM2" s="1042"/>
      <c r="DN2" s="1042"/>
      <c r="DO2" s="1043"/>
      <c r="DP2" s="47"/>
      <c r="DQ2" s="47"/>
      <c r="DR2" s="1023" t="str">
        <f>+S1</f>
        <v>MATEMATICAS</v>
      </c>
      <c r="DS2" s="1024"/>
      <c r="DT2" s="1024"/>
      <c r="DU2" s="1025"/>
      <c r="DV2" s="72"/>
      <c r="DW2" s="1026" t="str">
        <f>+AM1</f>
        <v>GEOMETRIA</v>
      </c>
      <c r="DX2" s="1027"/>
      <c r="DY2" s="1027"/>
      <c r="DZ2" s="1028"/>
      <c r="EA2" s="72"/>
      <c r="EB2" s="1029" t="str">
        <f>+BP1</f>
        <v>ESTADISTICA</v>
      </c>
      <c r="EC2" s="1030"/>
      <c r="ED2" s="1030"/>
      <c r="EE2" s="1031"/>
      <c r="EF2" s="560" t="s">
        <v>223</v>
      </c>
      <c r="EG2" s="561"/>
      <c r="EH2" s="561"/>
      <c r="EI2" s="561"/>
      <c r="EJ2" s="561"/>
    </row>
    <row r="3" spans="1:141" ht="18.75" thickTop="1" thickBot="1">
      <c r="A3" s="445" t="s">
        <v>260</v>
      </c>
      <c r="B3" s="446" t="s">
        <v>9</v>
      </c>
      <c r="C3" s="447">
        <v>603</v>
      </c>
      <c r="D3" s="448" t="s">
        <v>10</v>
      </c>
      <c r="E3" s="449" t="str">
        <f>+C55</f>
        <v>TRES</v>
      </c>
      <c r="F3" s="1044">
        <v>0.3</v>
      </c>
      <c r="G3" s="1045"/>
      <c r="H3" s="1046" t="s">
        <v>240</v>
      </c>
      <c r="I3" s="1046"/>
      <c r="J3" s="1046"/>
      <c r="K3" s="1046"/>
      <c r="L3" s="1046"/>
      <c r="M3" s="1046"/>
      <c r="N3" s="1046"/>
      <c r="O3" s="1047"/>
      <c r="P3" s="73">
        <v>0.2</v>
      </c>
      <c r="Q3" s="1048">
        <f>+F3</f>
        <v>0.3</v>
      </c>
      <c r="R3" s="1049"/>
      <c r="S3" s="1050" t="s">
        <v>241</v>
      </c>
      <c r="T3" s="1050"/>
      <c r="U3" s="1050"/>
      <c r="V3" s="1050"/>
      <c r="W3" s="1051"/>
      <c r="X3" s="74">
        <v>0.1</v>
      </c>
      <c r="Y3" s="75">
        <v>0.05</v>
      </c>
      <c r="Z3" s="76">
        <v>0.05</v>
      </c>
      <c r="AA3" s="47"/>
      <c r="AB3" s="1052">
        <v>0.4</v>
      </c>
      <c r="AC3" s="1050"/>
      <c r="AD3" s="1053" t="s">
        <v>240</v>
      </c>
      <c r="AE3" s="1053"/>
      <c r="AF3" s="1053"/>
      <c r="AG3" s="1053"/>
      <c r="AH3" s="1053"/>
      <c r="AI3" s="1053"/>
      <c r="AJ3" s="1053"/>
      <c r="AK3" s="1053"/>
      <c r="AL3" s="1054"/>
      <c r="AM3" s="1048">
        <f>+AB3</f>
        <v>0.4</v>
      </c>
      <c r="AN3" s="1049"/>
      <c r="AO3" s="1050" t="s">
        <v>241</v>
      </c>
      <c r="AP3" s="1050"/>
      <c r="AQ3" s="1050"/>
      <c r="AR3" s="1050"/>
      <c r="AS3" s="1051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1055">
        <f>+AB3</f>
        <v>0.4</v>
      </c>
      <c r="BF3" s="1050"/>
      <c r="BG3" s="1053" t="s">
        <v>240</v>
      </c>
      <c r="BH3" s="1053"/>
      <c r="BI3" s="1053"/>
      <c r="BJ3" s="1053"/>
      <c r="BK3" s="1053"/>
      <c r="BL3" s="1053"/>
      <c r="BM3" s="1053"/>
      <c r="BN3" s="1053"/>
      <c r="BO3" s="1054"/>
      <c r="BP3" s="1048">
        <f>+BE3</f>
        <v>0.4</v>
      </c>
      <c r="BQ3" s="1049"/>
      <c r="BR3" s="1050" t="s">
        <v>241</v>
      </c>
      <c r="BS3" s="1050"/>
      <c r="BT3" s="1050"/>
      <c r="BU3" s="1050"/>
      <c r="BV3" s="1051"/>
      <c r="BW3" s="74">
        <v>0.1</v>
      </c>
      <c r="BX3" s="75">
        <v>0.05</v>
      </c>
      <c r="BY3" s="81">
        <v>0.05</v>
      </c>
      <c r="BZ3" s="47"/>
      <c r="CA3" s="1066">
        <f>+F3+P3+X3+Y3+Z3+Q3</f>
        <v>1</v>
      </c>
      <c r="CB3" s="1067"/>
      <c r="CC3" s="82"/>
      <c r="CD3" s="1056">
        <f>AB3+AM3+AT3+AU3+AV3</f>
        <v>1</v>
      </c>
      <c r="CE3" s="1057"/>
      <c r="CF3" s="82"/>
      <c r="CG3" s="1058">
        <f>BE3+BP3+BW3+BX3+BY3</f>
        <v>1</v>
      </c>
      <c r="CH3" s="1059"/>
      <c r="CI3" s="82"/>
      <c r="CJ3" s="1007"/>
      <c r="CK3" s="47"/>
      <c r="CL3" s="83">
        <f>+COUNT(CL5:CL54)</f>
        <v>24</v>
      </c>
      <c r="CM3" s="84">
        <f t="shared" ref="CM3:CN3" si="0">+COUNT(CM5:CM54)</f>
        <v>23</v>
      </c>
      <c r="CN3" s="85">
        <f t="shared" si="0"/>
        <v>22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242</v>
      </c>
      <c r="DS3" s="99" t="s">
        <v>243</v>
      </c>
      <c r="DT3" s="100" t="s">
        <v>244</v>
      </c>
      <c r="DU3" s="101" t="s">
        <v>245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  <c r="EF3" s="562" t="s">
        <v>242</v>
      </c>
      <c r="EG3" s="563" t="s">
        <v>243</v>
      </c>
      <c r="EH3" s="564" t="s">
        <v>244</v>
      </c>
      <c r="EI3" s="565" t="s">
        <v>245</v>
      </c>
      <c r="EJ3" s="47"/>
    </row>
    <row r="4" spans="1:141" ht="27" thickTop="1" thickBot="1">
      <c r="A4" s="450" t="s">
        <v>182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7</v>
      </c>
      <c r="M4" s="112">
        <f>+IF(COUNT(M5:M54)&gt;0,8,0)</f>
        <v>8</v>
      </c>
      <c r="N4" s="112">
        <f>+IF(COUNT(N5:N54)&gt;0,9,0)</f>
        <v>0</v>
      </c>
      <c r="O4" s="113">
        <f>+IF(COUNT(O5:O54)&gt;0,10,0)</f>
        <v>0</v>
      </c>
      <c r="P4" s="114">
        <f>+IF(COUNTIF(P5:P54,"&gt;0,1")&gt;0,11,0)</f>
        <v>11</v>
      </c>
      <c r="Q4" s="115">
        <f>+IF(COUNT(Q5:Q54)&gt;0,12,0)</f>
        <v>12</v>
      </c>
      <c r="R4" s="116">
        <f>+IF(COUNT(R5:R54)&gt;0,13,0)</f>
        <v>0</v>
      </c>
      <c r="S4" s="116">
        <f>+IF(COUNT(S5:S54)&gt;0,14,0)</f>
        <v>0</v>
      </c>
      <c r="T4" s="116">
        <f>+IF(COUNT(T5:T54)&gt;0,15,0)</f>
        <v>0</v>
      </c>
      <c r="U4" s="116">
        <f>+IF(COUNT(U5:U54)&gt;0,16,0)</f>
        <v>0</v>
      </c>
      <c r="V4" s="116">
        <f>+IF(COUNT(V5:V54)&gt;0,17,0)</f>
        <v>0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20</v>
      </c>
      <c r="Z4" s="117">
        <f>+IF(COUNTIF(Z5:Z54,"&gt;0,1")&gt;0,21,0)</f>
        <v>21</v>
      </c>
      <c r="AA4" s="47"/>
      <c r="AB4" s="118">
        <f>+IF(COUNT(AB5:AB54)&gt;0,1,0)</f>
        <v>1</v>
      </c>
      <c r="AC4" s="119">
        <f>+IF(COUNT(AC5:AC54)&gt;0,2,0)</f>
        <v>2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20</v>
      </c>
      <c r="AV4" s="127">
        <f>+IF(COUNTIF(AV5:AV54,"&gt;0,1")&gt;0,21,0)</f>
        <v>21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0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20</v>
      </c>
      <c r="BY4" s="139">
        <f>+IF(COUNTIF(BY5:BY54,"&gt;0,1")&gt;0,21,0)</f>
        <v>21</v>
      </c>
      <c r="BZ4" s="47"/>
      <c r="CA4" s="1060">
        <v>0.6</v>
      </c>
      <c r="CB4" s="1061"/>
      <c r="CC4" s="140"/>
      <c r="CD4" s="1062">
        <v>0.2</v>
      </c>
      <c r="CE4" s="1063"/>
      <c r="CF4" s="140"/>
      <c r="CG4" s="1064">
        <v>0.2</v>
      </c>
      <c r="CH4" s="1065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246</v>
      </c>
      <c r="CV4" s="47"/>
      <c r="CW4" s="149" t="s">
        <v>247</v>
      </c>
      <c r="CX4" s="150" t="s">
        <v>12</v>
      </c>
      <c r="CY4" s="150" t="s">
        <v>248</v>
      </c>
      <c r="CZ4" s="151" t="s">
        <v>249</v>
      </c>
      <c r="DA4" s="152"/>
      <c r="DB4" s="149" t="s">
        <v>247</v>
      </c>
      <c r="DC4" s="150" t="s">
        <v>12</v>
      </c>
      <c r="DD4" s="150" t="s">
        <v>248</v>
      </c>
      <c r="DE4" s="151" t="s">
        <v>249</v>
      </c>
      <c r="DF4" s="152"/>
      <c r="DG4" s="149" t="s">
        <v>247</v>
      </c>
      <c r="DH4" s="150" t="s">
        <v>12</v>
      </c>
      <c r="DI4" s="150" t="s">
        <v>248</v>
      </c>
      <c r="DJ4" s="151" t="s">
        <v>249</v>
      </c>
      <c r="DK4" s="152"/>
      <c r="DL4" s="153" t="s">
        <v>250</v>
      </c>
      <c r="DM4" s="154" t="s">
        <v>251</v>
      </c>
      <c r="DN4" s="154" t="s">
        <v>252</v>
      </c>
      <c r="DO4" s="154" t="s">
        <v>253</v>
      </c>
      <c r="DP4" s="47"/>
      <c r="DQ4" s="47"/>
      <c r="DR4" s="155" t="s">
        <v>246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246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246</v>
      </c>
      <c r="EC4" s="162" t="str">
        <f>+EB4</f>
        <v>Def</v>
      </c>
      <c r="ED4" s="162" t="str">
        <f>+EB4</f>
        <v>Def</v>
      </c>
      <c r="EE4" s="163" t="str">
        <f>+EB4</f>
        <v>Def</v>
      </c>
      <c r="EF4" s="72"/>
      <c r="EG4" s="72"/>
      <c r="EH4" s="72"/>
      <c r="EI4" s="72"/>
      <c r="EJ4" s="163" t="s">
        <v>246</v>
      </c>
    </row>
    <row r="5" spans="1:141" ht="16.5" thickTop="1">
      <c r="A5" s="20">
        <f>+C3*100+1</f>
        <v>60301</v>
      </c>
      <c r="B5" s="454" t="s">
        <v>261</v>
      </c>
      <c r="C5" s="455" t="s">
        <v>262</v>
      </c>
      <c r="D5" s="455" t="s">
        <v>263</v>
      </c>
      <c r="E5" s="455">
        <v>0</v>
      </c>
      <c r="F5" s="164">
        <v>1</v>
      </c>
      <c r="G5" s="165">
        <v>1</v>
      </c>
      <c r="H5" s="165">
        <v>5</v>
      </c>
      <c r="I5" s="165">
        <v>4.5</v>
      </c>
      <c r="J5" s="165">
        <v>3.9</v>
      </c>
      <c r="K5" s="165">
        <v>4</v>
      </c>
      <c r="L5" s="165">
        <v>3</v>
      </c>
      <c r="M5" s="165">
        <v>1</v>
      </c>
      <c r="N5" s="165"/>
      <c r="O5" s="166"/>
      <c r="P5" s="167">
        <v>2</v>
      </c>
      <c r="Q5" s="164">
        <v>2.9</v>
      </c>
      <c r="R5" s="168"/>
      <c r="S5" s="168"/>
      <c r="T5" s="168"/>
      <c r="U5" s="168"/>
      <c r="V5" s="168"/>
      <c r="W5" s="166"/>
      <c r="X5" s="165">
        <v>5</v>
      </c>
      <c r="Y5" s="169">
        <v>4.2</v>
      </c>
      <c r="Z5" s="170">
        <v>3.9</v>
      </c>
      <c r="AB5" s="164">
        <v>4.5</v>
      </c>
      <c r="AC5" s="165">
        <v>1</v>
      </c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2.8</v>
      </c>
      <c r="AN5" s="168"/>
      <c r="AO5" s="168"/>
      <c r="AP5" s="168"/>
      <c r="AQ5" s="168"/>
      <c r="AR5" s="168"/>
      <c r="AS5" s="166"/>
      <c r="AT5" s="165">
        <v>5</v>
      </c>
      <c r="AU5" s="169">
        <v>4.2</v>
      </c>
      <c r="AV5" s="173">
        <v>3.9</v>
      </c>
      <c r="AX5" s="174"/>
      <c r="AY5" s="175"/>
      <c r="AZ5" s="175"/>
      <c r="BA5" s="175"/>
      <c r="BB5" s="175"/>
      <c r="BC5" s="176"/>
      <c r="BE5" s="177">
        <v>1</v>
      </c>
      <c r="BF5" s="178">
        <v>5</v>
      </c>
      <c r="BG5" s="178"/>
      <c r="BH5" s="178"/>
      <c r="BI5" s="178"/>
      <c r="BJ5" s="178"/>
      <c r="BK5" s="178"/>
      <c r="BL5" s="178"/>
      <c r="BM5" s="178"/>
      <c r="BN5" s="179"/>
      <c r="BO5" s="172"/>
      <c r="BP5" s="180">
        <v>3</v>
      </c>
      <c r="BQ5" s="181"/>
      <c r="BR5" s="181"/>
      <c r="BS5" s="181"/>
      <c r="BT5" s="181"/>
      <c r="BU5" s="181"/>
      <c r="BV5" s="182"/>
      <c r="BW5" s="183">
        <v>5</v>
      </c>
      <c r="BX5" s="169">
        <v>4.2</v>
      </c>
      <c r="BY5" s="184">
        <v>3.9</v>
      </c>
      <c r="CA5" s="185">
        <v>3.1</v>
      </c>
      <c r="CB5" s="186" t="s">
        <v>416</v>
      </c>
      <c r="CC5" s="187"/>
      <c r="CD5" s="188">
        <v>3.1</v>
      </c>
      <c r="CE5" s="189" t="s">
        <v>416</v>
      </c>
      <c r="CF5" s="190"/>
      <c r="CG5" s="191">
        <v>3.3</v>
      </c>
      <c r="CH5" s="192" t="s">
        <v>416</v>
      </c>
      <c r="CI5" s="190"/>
      <c r="CJ5" s="193">
        <v>3.1139285710000002</v>
      </c>
      <c r="CL5" s="194"/>
      <c r="CM5" s="195"/>
      <c r="CN5" s="196"/>
      <c r="CP5" s="197">
        <v>4</v>
      </c>
      <c r="CQ5" s="198">
        <v>3</v>
      </c>
      <c r="CR5" s="198">
        <v>4</v>
      </c>
      <c r="CS5" s="198">
        <v>5</v>
      </c>
      <c r="CT5" s="199">
        <v>5</v>
      </c>
      <c r="CU5" s="200">
        <v>4.2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>
        <v>6</v>
      </c>
      <c r="DM5" s="211"/>
      <c r="DN5" s="211"/>
      <c r="DO5" s="212"/>
      <c r="DR5" s="213">
        <v>4.3</v>
      </c>
      <c r="DS5" s="214">
        <v>3.3</v>
      </c>
      <c r="DT5" s="214">
        <v>3.1</v>
      </c>
      <c r="DU5" s="215"/>
      <c r="DV5" s="216"/>
      <c r="DW5" s="217">
        <v>4.8</v>
      </c>
      <c r="DX5" s="218">
        <v>3.1</v>
      </c>
      <c r="DY5" s="218">
        <v>3.1</v>
      </c>
      <c r="DZ5" s="219"/>
      <c r="EA5" s="216"/>
      <c r="EB5" s="220">
        <v>4.5</v>
      </c>
      <c r="EC5" s="221">
        <v>3.6</v>
      </c>
      <c r="ED5" s="221">
        <v>3.3</v>
      </c>
      <c r="EE5" s="222"/>
      <c r="EF5" s="216">
        <v>4.5</v>
      </c>
      <c r="EG5" s="216">
        <v>3.3</v>
      </c>
      <c r="EH5" s="216">
        <v>3.1</v>
      </c>
      <c r="EI5" s="216">
        <v>0</v>
      </c>
      <c r="EJ5" s="566">
        <v>3.6</v>
      </c>
    </row>
    <row r="6" spans="1:141">
      <c r="A6" s="20">
        <f>+A5+1</f>
        <v>60302</v>
      </c>
      <c r="B6" s="456" t="s">
        <v>21</v>
      </c>
      <c r="C6" s="457" t="s">
        <v>264</v>
      </c>
      <c r="D6" s="457" t="s">
        <v>104</v>
      </c>
      <c r="E6" s="457" t="s">
        <v>179</v>
      </c>
      <c r="F6" s="223">
        <v>1</v>
      </c>
      <c r="G6" s="183">
        <v>1</v>
      </c>
      <c r="H6" s="183">
        <v>5</v>
      </c>
      <c r="I6" s="183">
        <v>1</v>
      </c>
      <c r="J6" s="183">
        <v>3.2</v>
      </c>
      <c r="K6" s="183">
        <v>1</v>
      </c>
      <c r="L6" s="183">
        <v>3</v>
      </c>
      <c r="M6" s="183">
        <v>1</v>
      </c>
      <c r="N6" s="183"/>
      <c r="O6" s="224"/>
      <c r="P6" s="167">
        <v>2</v>
      </c>
      <c r="Q6" s="223">
        <v>2</v>
      </c>
      <c r="R6" s="225"/>
      <c r="S6" s="225"/>
      <c r="T6" s="168"/>
      <c r="U6" s="168"/>
      <c r="V6" s="168"/>
      <c r="W6" s="166"/>
      <c r="X6" s="183">
        <v>3.5</v>
      </c>
      <c r="Y6" s="169">
        <v>4</v>
      </c>
      <c r="Z6" s="170">
        <v>3.2</v>
      </c>
      <c r="AB6" s="223">
        <v>1</v>
      </c>
      <c r="AC6" s="183">
        <v>1</v>
      </c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4.0999999999999996</v>
      </c>
      <c r="AU6" s="169">
        <v>4</v>
      </c>
      <c r="AV6" s="173">
        <v>3.2</v>
      </c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/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/>
      <c r="BR6" s="225"/>
      <c r="BS6" s="168"/>
      <c r="BT6" s="168"/>
      <c r="BU6" s="168"/>
      <c r="BV6" s="166"/>
      <c r="BW6" s="183">
        <v>4.0999999999999996</v>
      </c>
      <c r="BX6" s="169">
        <v>4</v>
      </c>
      <c r="BY6" s="184">
        <v>3.2</v>
      </c>
      <c r="CA6" s="185">
        <v>2.2999999999999998</v>
      </c>
      <c r="CB6" s="232" t="s">
        <v>418</v>
      </c>
      <c r="CC6" s="187"/>
      <c r="CD6" s="188">
        <v>1.6</v>
      </c>
      <c r="CE6" s="233" t="s">
        <v>418</v>
      </c>
      <c r="CF6" s="190"/>
      <c r="CG6" s="191">
        <v>1.6</v>
      </c>
      <c r="CH6" s="234" t="s">
        <v>418</v>
      </c>
      <c r="CI6" s="190"/>
      <c r="CJ6" s="235">
        <v>2.024357143</v>
      </c>
      <c r="CL6" s="236">
        <v>5</v>
      </c>
      <c r="CM6" s="237">
        <v>3</v>
      </c>
      <c r="CN6" s="238">
        <v>3</v>
      </c>
      <c r="CP6" s="239">
        <v>4</v>
      </c>
      <c r="CQ6" s="240">
        <v>3</v>
      </c>
      <c r="CR6" s="240">
        <v>4</v>
      </c>
      <c r="CS6" s="240">
        <v>5</v>
      </c>
      <c r="CT6" s="241">
        <v>4</v>
      </c>
      <c r="CU6" s="242">
        <v>4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>
        <v>5</v>
      </c>
      <c r="DM6" s="248"/>
      <c r="DN6" s="248"/>
      <c r="DO6" s="249"/>
      <c r="DR6" s="250">
        <v>2.5</v>
      </c>
      <c r="DS6" s="251">
        <v>1.9</v>
      </c>
      <c r="DT6" s="251">
        <v>2.2999999999999998</v>
      </c>
      <c r="DU6" s="252"/>
      <c r="DV6" s="216"/>
      <c r="DW6" s="253">
        <v>1.8</v>
      </c>
      <c r="DX6" s="254">
        <v>1.6</v>
      </c>
      <c r="DY6" s="254">
        <v>1.6</v>
      </c>
      <c r="DZ6" s="255"/>
      <c r="EA6" s="216"/>
      <c r="EB6" s="256">
        <v>1.8</v>
      </c>
      <c r="EC6" s="257">
        <v>1.5</v>
      </c>
      <c r="ED6" s="257">
        <v>1.6</v>
      </c>
      <c r="EE6" s="258"/>
      <c r="EF6" s="216">
        <v>2.2999999999999998</v>
      </c>
      <c r="EG6" s="216">
        <v>1.8</v>
      </c>
      <c r="EH6" s="216">
        <v>2</v>
      </c>
      <c r="EI6" s="216">
        <v>0</v>
      </c>
      <c r="EJ6" s="566">
        <v>2</v>
      </c>
    </row>
    <row r="7" spans="1:141">
      <c r="A7" s="20">
        <f t="shared" ref="A7:A54" si="1">+A6+1</f>
        <v>60303</v>
      </c>
      <c r="B7" s="456" t="s">
        <v>24</v>
      </c>
      <c r="C7" s="457" t="s">
        <v>265</v>
      </c>
      <c r="D7" s="457" t="s">
        <v>161</v>
      </c>
      <c r="E7" s="457" t="s">
        <v>112</v>
      </c>
      <c r="F7" s="223"/>
      <c r="G7" s="183"/>
      <c r="H7" s="183"/>
      <c r="I7" s="183"/>
      <c r="J7" s="263"/>
      <c r="K7" s="264"/>
      <c r="L7" s="264"/>
      <c r="M7" s="183"/>
      <c r="N7" s="183"/>
      <c r="O7" s="224"/>
      <c r="P7" s="167">
        <v>1</v>
      </c>
      <c r="Q7" s="223">
        <v>0</v>
      </c>
      <c r="R7" s="225"/>
      <c r="S7" s="225"/>
      <c r="T7" s="168"/>
      <c r="U7" s="168"/>
      <c r="V7" s="168"/>
      <c r="W7" s="166"/>
      <c r="X7" s="183">
        <v>-0.1</v>
      </c>
      <c r="Y7" s="169">
        <v>0</v>
      </c>
      <c r="Z7" s="170">
        <v>0</v>
      </c>
      <c r="AB7" s="223"/>
      <c r="AC7" s="183"/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0</v>
      </c>
      <c r="AN7" s="225"/>
      <c r="AO7" s="225"/>
      <c r="AP7" s="168"/>
      <c r="AQ7" s="168"/>
      <c r="AR7" s="168"/>
      <c r="AS7" s="166"/>
      <c r="AT7" s="183">
        <v>-0.1</v>
      </c>
      <c r="AU7" s="169">
        <v>0</v>
      </c>
      <c r="AV7" s="173">
        <v>0</v>
      </c>
      <c r="AX7" s="228"/>
      <c r="AY7" s="229"/>
      <c r="AZ7" s="229"/>
      <c r="BA7" s="229"/>
      <c r="BB7" s="229"/>
      <c r="BC7" s="230"/>
      <c r="BE7" s="231"/>
      <c r="BF7" s="183"/>
      <c r="BG7" s="183"/>
      <c r="BH7" s="183"/>
      <c r="BI7" s="183"/>
      <c r="BJ7" s="183"/>
      <c r="BK7" s="183"/>
      <c r="BL7" s="183"/>
      <c r="BM7" s="183"/>
      <c r="BN7" s="226"/>
      <c r="BO7" s="227"/>
      <c r="BP7" s="223">
        <v>0</v>
      </c>
      <c r="BQ7" s="225"/>
      <c r="BR7" s="225"/>
      <c r="BS7" s="168"/>
      <c r="BT7" s="168"/>
      <c r="BU7" s="168"/>
      <c r="BV7" s="166"/>
      <c r="BW7" s="183">
        <v>-0.1</v>
      </c>
      <c r="BX7" s="169">
        <v>0</v>
      </c>
      <c r="BY7" s="184">
        <v>0</v>
      </c>
      <c r="CA7" s="185">
        <v>0.2</v>
      </c>
      <c r="CB7" s="232" t="s">
        <v>418</v>
      </c>
      <c r="CC7" s="187"/>
      <c r="CD7" s="188">
        <v>0</v>
      </c>
      <c r="CE7" s="233" t="s">
        <v>418</v>
      </c>
      <c r="CF7" s="190"/>
      <c r="CG7" s="191">
        <v>0</v>
      </c>
      <c r="CH7" s="234" t="s">
        <v>418</v>
      </c>
      <c r="CI7" s="190"/>
      <c r="CJ7" s="235">
        <v>0.11</v>
      </c>
      <c r="CL7" s="236">
        <v>17</v>
      </c>
      <c r="CM7" s="237">
        <v>17</v>
      </c>
      <c r="CN7" s="238">
        <v>17</v>
      </c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1.7</v>
      </c>
      <c r="DT7" s="251">
        <v>0.2</v>
      </c>
      <c r="DU7" s="252"/>
      <c r="DV7" s="216"/>
      <c r="DW7" s="253">
        <v>2.7</v>
      </c>
      <c r="DX7" s="254">
        <v>2.2999999999999998</v>
      </c>
      <c r="DY7" s="254">
        <v>0</v>
      </c>
      <c r="DZ7" s="255"/>
      <c r="EA7" s="216"/>
      <c r="EB7" s="256">
        <v>2</v>
      </c>
      <c r="EC7" s="257">
        <v>1.5</v>
      </c>
      <c r="ED7" s="257">
        <v>0</v>
      </c>
      <c r="EE7" s="258"/>
      <c r="EF7" s="216">
        <v>2.5</v>
      </c>
      <c r="EG7" s="216">
        <v>1.8</v>
      </c>
      <c r="EH7" s="216">
        <v>0.1</v>
      </c>
      <c r="EI7" s="216">
        <v>0</v>
      </c>
      <c r="EJ7" s="566">
        <v>0</v>
      </c>
      <c r="EK7" t="s">
        <v>484</v>
      </c>
    </row>
    <row r="8" spans="1:141">
      <c r="A8" s="20">
        <f t="shared" si="1"/>
        <v>60304</v>
      </c>
      <c r="B8" s="456" t="s">
        <v>61</v>
      </c>
      <c r="C8" s="457" t="s">
        <v>44</v>
      </c>
      <c r="D8" s="457" t="s">
        <v>45</v>
      </c>
      <c r="E8" s="457" t="s">
        <v>59</v>
      </c>
      <c r="F8" s="223">
        <v>2</v>
      </c>
      <c r="G8" s="183">
        <v>1</v>
      </c>
      <c r="H8" s="183">
        <v>3.5</v>
      </c>
      <c r="I8" s="183">
        <v>2.5</v>
      </c>
      <c r="J8" s="183">
        <v>3.9</v>
      </c>
      <c r="K8" s="183">
        <v>1</v>
      </c>
      <c r="L8" s="183">
        <v>1</v>
      </c>
      <c r="M8" s="183">
        <v>1</v>
      </c>
      <c r="N8" s="183"/>
      <c r="O8" s="224"/>
      <c r="P8" s="167">
        <v>2.2999999999999998</v>
      </c>
      <c r="Q8" s="223">
        <v>2</v>
      </c>
      <c r="R8" s="225"/>
      <c r="S8" s="225"/>
      <c r="T8" s="168"/>
      <c r="U8" s="168"/>
      <c r="V8" s="168"/>
      <c r="W8" s="166"/>
      <c r="X8" s="183">
        <v>5</v>
      </c>
      <c r="Y8" s="169">
        <v>3.8</v>
      </c>
      <c r="Z8" s="170">
        <v>3.9</v>
      </c>
      <c r="AB8" s="260">
        <v>1</v>
      </c>
      <c r="AC8" s="183">
        <v>1</v>
      </c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1</v>
      </c>
      <c r="AN8" s="225"/>
      <c r="AO8" s="225"/>
      <c r="AP8" s="168"/>
      <c r="AQ8" s="261"/>
      <c r="AR8" s="168"/>
      <c r="AS8" s="166"/>
      <c r="AT8" s="183">
        <v>5</v>
      </c>
      <c r="AU8" s="169">
        <v>3.8</v>
      </c>
      <c r="AV8" s="173">
        <v>3.9</v>
      </c>
      <c r="AX8" s="228"/>
      <c r="AY8" s="229"/>
      <c r="AZ8" s="229"/>
      <c r="BA8" s="229"/>
      <c r="BB8" s="229"/>
      <c r="BC8" s="230"/>
      <c r="BE8" s="260">
        <v>1</v>
      </c>
      <c r="BF8" s="183">
        <v>1</v>
      </c>
      <c r="BG8" s="183"/>
      <c r="BH8" s="183"/>
      <c r="BI8" s="183"/>
      <c r="BJ8" s="183"/>
      <c r="BK8" s="183"/>
      <c r="BL8" s="183"/>
      <c r="BM8" s="183"/>
      <c r="BN8" s="226"/>
      <c r="BO8" s="227"/>
      <c r="BP8" s="223">
        <v>1</v>
      </c>
      <c r="BQ8" s="225"/>
      <c r="BR8" s="225"/>
      <c r="BS8" s="168"/>
      <c r="BT8" s="261"/>
      <c r="BU8" s="168"/>
      <c r="BV8" s="166"/>
      <c r="BW8" s="183">
        <v>5</v>
      </c>
      <c r="BX8" s="169">
        <v>3.8</v>
      </c>
      <c r="BY8" s="184">
        <v>3.9</v>
      </c>
      <c r="CA8" s="185">
        <v>2.5</v>
      </c>
      <c r="CB8" s="232" t="s">
        <v>418</v>
      </c>
      <c r="CC8" s="187"/>
      <c r="CD8" s="188">
        <v>1.7</v>
      </c>
      <c r="CE8" s="233" t="s">
        <v>418</v>
      </c>
      <c r="CF8" s="190"/>
      <c r="CG8" s="191">
        <v>1.7</v>
      </c>
      <c r="CH8" s="234" t="s">
        <v>418</v>
      </c>
      <c r="CI8" s="190"/>
      <c r="CJ8" s="235">
        <v>2.1964285710000002</v>
      </c>
      <c r="CL8" s="236"/>
      <c r="CM8" s="237"/>
      <c r="CN8" s="238"/>
      <c r="CP8" s="239">
        <v>4</v>
      </c>
      <c r="CQ8" s="240">
        <v>2</v>
      </c>
      <c r="CR8" s="240">
        <v>4</v>
      </c>
      <c r="CS8" s="240">
        <v>5</v>
      </c>
      <c r="CT8" s="241">
        <v>4</v>
      </c>
      <c r="CU8" s="242">
        <v>3.8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>
        <v>7</v>
      </c>
      <c r="DM8" s="248"/>
      <c r="DN8" s="248"/>
      <c r="DO8" s="249"/>
      <c r="DR8" s="250">
        <v>3</v>
      </c>
      <c r="DS8" s="251">
        <v>2.4</v>
      </c>
      <c r="DT8" s="251">
        <v>2.5</v>
      </c>
      <c r="DU8" s="252"/>
      <c r="DV8" s="216"/>
      <c r="DW8" s="253">
        <v>4.2</v>
      </c>
      <c r="DX8" s="254">
        <v>1.7</v>
      </c>
      <c r="DY8" s="254">
        <v>1.7</v>
      </c>
      <c r="DZ8" s="255"/>
      <c r="EA8" s="216"/>
      <c r="EB8" s="256">
        <v>3.2</v>
      </c>
      <c r="EC8" s="257">
        <v>1.6</v>
      </c>
      <c r="ED8" s="257">
        <v>1.7</v>
      </c>
      <c r="EE8" s="258"/>
      <c r="EF8" s="216">
        <v>3.3</v>
      </c>
      <c r="EG8" s="216">
        <v>2.1</v>
      </c>
      <c r="EH8" s="216">
        <v>2.2000000000000002</v>
      </c>
      <c r="EI8" s="216">
        <v>0</v>
      </c>
      <c r="EJ8" s="566">
        <v>2.5</v>
      </c>
    </row>
    <row r="9" spans="1:141">
      <c r="A9" s="20">
        <f t="shared" si="1"/>
        <v>60305</v>
      </c>
      <c r="B9" s="456" t="s">
        <v>34</v>
      </c>
      <c r="C9" s="457" t="s">
        <v>126</v>
      </c>
      <c r="D9" s="457" t="s">
        <v>266</v>
      </c>
      <c r="E9" s="457" t="s">
        <v>71</v>
      </c>
      <c r="F9" s="262"/>
      <c r="G9" s="263"/>
      <c r="H9" s="263"/>
      <c r="I9" s="263"/>
      <c r="J9" s="263"/>
      <c r="K9" s="264"/>
      <c r="L9" s="264"/>
      <c r="M9" s="263"/>
      <c r="N9" s="263"/>
      <c r="O9" s="224"/>
      <c r="P9" s="167">
        <v>1</v>
      </c>
      <c r="Q9" s="223">
        <v>0</v>
      </c>
      <c r="R9" s="225"/>
      <c r="S9" s="225"/>
      <c r="T9" s="168"/>
      <c r="U9" s="168"/>
      <c r="V9" s="168"/>
      <c r="W9" s="166"/>
      <c r="X9" s="183">
        <v>-0.1</v>
      </c>
      <c r="Y9" s="169">
        <v>0</v>
      </c>
      <c r="Z9" s="170">
        <v>0</v>
      </c>
      <c r="AB9" s="262"/>
      <c r="AC9" s="263"/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0</v>
      </c>
      <c r="AN9" s="225"/>
      <c r="AO9" s="225"/>
      <c r="AP9" s="168"/>
      <c r="AQ9" s="168"/>
      <c r="AR9" s="168"/>
      <c r="AS9" s="166"/>
      <c r="AT9" s="183">
        <v>-0.1</v>
      </c>
      <c r="AU9" s="169">
        <v>0</v>
      </c>
      <c r="AV9" s="173">
        <v>0</v>
      </c>
      <c r="AX9" s="228"/>
      <c r="AY9" s="229"/>
      <c r="AZ9" s="229"/>
      <c r="BA9" s="229"/>
      <c r="BB9" s="229"/>
      <c r="BC9" s="230"/>
      <c r="BE9" s="265"/>
      <c r="BF9" s="263"/>
      <c r="BG9" s="263"/>
      <c r="BH9" s="263"/>
      <c r="BI9" s="263"/>
      <c r="BJ9" s="263"/>
      <c r="BK9" s="263"/>
      <c r="BL9" s="263"/>
      <c r="BM9" s="263"/>
      <c r="BN9" s="226"/>
      <c r="BO9" s="227"/>
      <c r="BP9" s="223">
        <v>0</v>
      </c>
      <c r="BQ9" s="225"/>
      <c r="BR9" s="225"/>
      <c r="BS9" s="168"/>
      <c r="BT9" s="168"/>
      <c r="BU9" s="168"/>
      <c r="BV9" s="166"/>
      <c r="BW9" s="183">
        <v>-0.1</v>
      </c>
      <c r="BX9" s="169">
        <v>0</v>
      </c>
      <c r="BY9" s="184">
        <v>0</v>
      </c>
      <c r="CA9" s="185">
        <v>0.2</v>
      </c>
      <c r="CB9" s="232" t="s">
        <v>418</v>
      </c>
      <c r="CC9" s="187"/>
      <c r="CD9" s="188">
        <v>0</v>
      </c>
      <c r="CE9" s="233" t="s">
        <v>418</v>
      </c>
      <c r="CF9" s="190"/>
      <c r="CG9" s="191">
        <v>0</v>
      </c>
      <c r="CH9" s="234" t="s">
        <v>418</v>
      </c>
      <c r="CI9" s="190"/>
      <c r="CJ9" s="235">
        <v>0.11</v>
      </c>
      <c r="CL9" s="236">
        <v>17</v>
      </c>
      <c r="CM9" s="237">
        <v>17</v>
      </c>
      <c r="CN9" s="238">
        <v>17</v>
      </c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1.3</v>
      </c>
      <c r="DT9" s="251">
        <v>0.2</v>
      </c>
      <c r="DU9" s="252"/>
      <c r="DV9" s="216"/>
      <c r="DW9" s="253">
        <v>1.8</v>
      </c>
      <c r="DX9" s="254">
        <v>1.5</v>
      </c>
      <c r="DY9" s="254">
        <v>0</v>
      </c>
      <c r="DZ9" s="255"/>
      <c r="EA9" s="216"/>
      <c r="EB9" s="256">
        <v>1.8</v>
      </c>
      <c r="EC9" s="257">
        <v>1.5</v>
      </c>
      <c r="ED9" s="257">
        <v>0</v>
      </c>
      <c r="EE9" s="258"/>
      <c r="EF9" s="216">
        <v>2.2000000000000002</v>
      </c>
      <c r="EG9" s="216">
        <v>1.4</v>
      </c>
      <c r="EH9" s="216">
        <v>0.1</v>
      </c>
      <c r="EI9" s="216">
        <v>0</v>
      </c>
      <c r="EJ9" s="566">
        <v>0</v>
      </c>
      <c r="EK9" t="s">
        <v>484</v>
      </c>
    </row>
    <row r="10" spans="1:141">
      <c r="A10" s="20">
        <f t="shared" si="1"/>
        <v>60306</v>
      </c>
      <c r="B10" s="456" t="s">
        <v>34</v>
      </c>
      <c r="C10" s="457" t="s">
        <v>86</v>
      </c>
      <c r="D10" s="457" t="s">
        <v>267</v>
      </c>
      <c r="E10" s="457">
        <v>0</v>
      </c>
      <c r="F10" s="223">
        <v>5</v>
      </c>
      <c r="G10" s="183">
        <v>1</v>
      </c>
      <c r="H10" s="183">
        <v>1</v>
      </c>
      <c r="I10" s="183">
        <v>4.3</v>
      </c>
      <c r="J10" s="183">
        <v>4</v>
      </c>
      <c r="K10" s="183">
        <v>3.5</v>
      </c>
      <c r="L10" s="183">
        <v>3.2</v>
      </c>
      <c r="M10" s="183">
        <v>5</v>
      </c>
      <c r="N10" s="183"/>
      <c r="O10" s="224"/>
      <c r="P10" s="167">
        <v>1</v>
      </c>
      <c r="Q10" s="223">
        <v>3.4</v>
      </c>
      <c r="R10" s="225"/>
      <c r="S10" s="225"/>
      <c r="T10" s="168"/>
      <c r="U10" s="168"/>
      <c r="V10" s="168"/>
      <c r="W10" s="166"/>
      <c r="X10" s="183">
        <v>4.4000000000000004</v>
      </c>
      <c r="Y10" s="169">
        <v>4</v>
      </c>
      <c r="Z10" s="170">
        <v>4</v>
      </c>
      <c r="AB10" s="223">
        <v>4.5</v>
      </c>
      <c r="AC10" s="183">
        <v>4</v>
      </c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4.3</v>
      </c>
      <c r="AN10" s="225"/>
      <c r="AO10" s="225"/>
      <c r="AP10" s="168"/>
      <c r="AQ10" s="168"/>
      <c r="AR10" s="168"/>
      <c r="AS10" s="166"/>
      <c r="AT10" s="183">
        <v>4.7</v>
      </c>
      <c r="AU10" s="169">
        <v>4</v>
      </c>
      <c r="AV10" s="173">
        <v>4</v>
      </c>
      <c r="AX10" s="228"/>
      <c r="AY10" s="229"/>
      <c r="AZ10" s="229"/>
      <c r="BA10" s="229"/>
      <c r="BB10" s="229"/>
      <c r="BC10" s="230"/>
      <c r="BE10" s="231">
        <v>3.1</v>
      </c>
      <c r="BF10" s="183">
        <v>1</v>
      </c>
      <c r="BG10" s="183"/>
      <c r="BH10" s="183"/>
      <c r="BI10" s="183"/>
      <c r="BJ10" s="183"/>
      <c r="BK10" s="183"/>
      <c r="BL10" s="183"/>
      <c r="BM10" s="183"/>
      <c r="BN10" s="226"/>
      <c r="BO10" s="227"/>
      <c r="BP10" s="223">
        <v>2.1</v>
      </c>
      <c r="BQ10" s="225"/>
      <c r="BR10" s="225"/>
      <c r="BS10" s="168"/>
      <c r="BT10" s="168"/>
      <c r="BU10" s="168"/>
      <c r="BV10" s="166"/>
      <c r="BW10" s="183">
        <v>5</v>
      </c>
      <c r="BX10" s="169">
        <v>4</v>
      </c>
      <c r="BY10" s="184">
        <v>4</v>
      </c>
      <c r="CA10" s="185">
        <v>3.1</v>
      </c>
      <c r="CB10" s="232" t="s">
        <v>416</v>
      </c>
      <c r="CC10" s="187"/>
      <c r="CD10" s="188">
        <v>4.3</v>
      </c>
      <c r="CE10" s="233" t="s">
        <v>417</v>
      </c>
      <c r="CF10" s="190"/>
      <c r="CG10" s="191">
        <v>2.5</v>
      </c>
      <c r="CH10" s="234" t="s">
        <v>418</v>
      </c>
      <c r="CI10" s="190"/>
      <c r="CJ10" s="235">
        <v>3.2010000000000001</v>
      </c>
      <c r="CL10" s="236">
        <v>2</v>
      </c>
      <c r="CM10" s="237">
        <v>1</v>
      </c>
      <c r="CN10" s="238"/>
      <c r="CP10" s="239">
        <v>5</v>
      </c>
      <c r="CQ10" s="240">
        <v>4</v>
      </c>
      <c r="CR10" s="240">
        <v>4</v>
      </c>
      <c r="CS10" s="240">
        <v>4</v>
      </c>
      <c r="CT10" s="241">
        <v>3</v>
      </c>
      <c r="CU10" s="242">
        <v>4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3.8</v>
      </c>
      <c r="DS10" s="251">
        <v>2.5</v>
      </c>
      <c r="DT10" s="251">
        <v>3.1</v>
      </c>
      <c r="DU10" s="252"/>
      <c r="DV10" s="216"/>
      <c r="DW10" s="253">
        <v>4.4000000000000004</v>
      </c>
      <c r="DX10" s="254">
        <v>2.8</v>
      </c>
      <c r="DY10" s="254">
        <v>4.3</v>
      </c>
      <c r="DZ10" s="255"/>
      <c r="EA10" s="216"/>
      <c r="EB10" s="256">
        <v>3.7</v>
      </c>
      <c r="EC10" s="257">
        <v>3.7</v>
      </c>
      <c r="ED10" s="257">
        <v>2.5</v>
      </c>
      <c r="EE10" s="258"/>
      <c r="EF10" s="216">
        <v>3.9</v>
      </c>
      <c r="EG10" s="216">
        <v>2.8</v>
      </c>
      <c r="EH10" s="216">
        <v>3.2</v>
      </c>
      <c r="EI10" s="216">
        <v>0</v>
      </c>
      <c r="EJ10" s="566">
        <v>3.3</v>
      </c>
    </row>
    <row r="11" spans="1:141">
      <c r="A11" s="20">
        <f t="shared" si="1"/>
        <v>60307</v>
      </c>
      <c r="B11" s="456" t="s">
        <v>120</v>
      </c>
      <c r="C11" s="457" t="s">
        <v>97</v>
      </c>
      <c r="D11" s="457" t="s">
        <v>106</v>
      </c>
      <c r="E11" s="457">
        <v>0</v>
      </c>
      <c r="F11" s="266">
        <v>1</v>
      </c>
      <c r="G11" s="267">
        <v>1</v>
      </c>
      <c r="H11" s="268">
        <v>1</v>
      </c>
      <c r="I11" s="268">
        <v>1</v>
      </c>
      <c r="J11" s="268">
        <v>3.3</v>
      </c>
      <c r="K11" s="268">
        <v>1</v>
      </c>
      <c r="L11" s="268">
        <v>1</v>
      </c>
      <c r="M11" s="268">
        <v>1</v>
      </c>
      <c r="N11" s="268"/>
      <c r="O11" s="224"/>
      <c r="P11" s="167">
        <v>1</v>
      </c>
      <c r="Q11" s="266">
        <v>1.3</v>
      </c>
      <c r="R11" s="269"/>
      <c r="S11" s="269"/>
      <c r="T11" s="169"/>
      <c r="U11" s="169"/>
      <c r="V11" s="169"/>
      <c r="W11" s="166"/>
      <c r="X11" s="183">
        <v>5</v>
      </c>
      <c r="Y11" s="169">
        <v>3</v>
      </c>
      <c r="Z11" s="170">
        <v>3.3</v>
      </c>
      <c r="AB11" s="266">
        <v>1</v>
      </c>
      <c r="AC11" s="268">
        <v>1</v>
      </c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5</v>
      </c>
      <c r="AU11" s="169">
        <v>3</v>
      </c>
      <c r="AV11" s="173">
        <v>3.3</v>
      </c>
      <c r="AX11" s="228"/>
      <c r="AY11" s="229"/>
      <c r="AZ11" s="229"/>
      <c r="BA11" s="229"/>
      <c r="BB11" s="229"/>
      <c r="BC11" s="230"/>
      <c r="BE11" s="270">
        <v>1</v>
      </c>
      <c r="BF11" s="268">
        <v>1</v>
      </c>
      <c r="BG11" s="268"/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/>
      <c r="BR11" s="269"/>
      <c r="BS11" s="169"/>
      <c r="BT11" s="169"/>
      <c r="BU11" s="169"/>
      <c r="BV11" s="166"/>
      <c r="BW11" s="183">
        <v>5</v>
      </c>
      <c r="BX11" s="169">
        <v>3</v>
      </c>
      <c r="BY11" s="184">
        <v>3.3</v>
      </c>
      <c r="CA11" s="185">
        <v>1.8</v>
      </c>
      <c r="CB11" s="232" t="s">
        <v>418</v>
      </c>
      <c r="CC11" s="187"/>
      <c r="CD11" s="188">
        <v>1.6</v>
      </c>
      <c r="CE11" s="233" t="s">
        <v>418</v>
      </c>
      <c r="CF11" s="190"/>
      <c r="CG11" s="191">
        <v>1.6</v>
      </c>
      <c r="CH11" s="234" t="s">
        <v>418</v>
      </c>
      <c r="CI11" s="190"/>
      <c r="CJ11" s="235">
        <v>1.717142857</v>
      </c>
      <c r="CL11" s="236"/>
      <c r="CM11" s="237"/>
      <c r="CN11" s="238"/>
      <c r="CP11" s="239">
        <v>3</v>
      </c>
      <c r="CQ11" s="240">
        <v>3</v>
      </c>
      <c r="CR11" s="240">
        <v>3</v>
      </c>
      <c r="CS11" s="240">
        <v>3</v>
      </c>
      <c r="CT11" s="241">
        <v>3</v>
      </c>
      <c r="CU11" s="242">
        <v>3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2.5</v>
      </c>
      <c r="DS11" s="251">
        <v>1.7</v>
      </c>
      <c r="DT11" s="251">
        <v>1.8</v>
      </c>
      <c r="DU11" s="252"/>
      <c r="DV11" s="216"/>
      <c r="DW11" s="253">
        <v>1.8</v>
      </c>
      <c r="DX11" s="254">
        <v>1.6</v>
      </c>
      <c r="DY11" s="254">
        <v>1.6</v>
      </c>
      <c r="DZ11" s="255"/>
      <c r="EA11" s="216"/>
      <c r="EB11" s="256">
        <v>2.2000000000000002</v>
      </c>
      <c r="EC11" s="257">
        <v>1.6</v>
      </c>
      <c r="ED11" s="257">
        <v>1.6</v>
      </c>
      <c r="EE11" s="258"/>
      <c r="EF11" s="216">
        <v>2.2999999999999998</v>
      </c>
      <c r="EG11" s="216">
        <v>1.7</v>
      </c>
      <c r="EH11" s="216">
        <v>1.7</v>
      </c>
      <c r="EI11" s="216">
        <v>0</v>
      </c>
      <c r="EJ11" s="566">
        <v>1.9</v>
      </c>
    </row>
    <row r="12" spans="1:141">
      <c r="A12" s="20">
        <f t="shared" si="1"/>
        <v>60308</v>
      </c>
      <c r="B12" s="456" t="s">
        <v>97</v>
      </c>
      <c r="C12" s="457" t="s">
        <v>178</v>
      </c>
      <c r="D12" s="457" t="s">
        <v>268</v>
      </c>
      <c r="E12" s="457" t="s">
        <v>26</v>
      </c>
      <c r="F12" s="266">
        <v>4</v>
      </c>
      <c r="G12" s="271">
        <v>1</v>
      </c>
      <c r="H12" s="268">
        <v>1</v>
      </c>
      <c r="I12" s="268">
        <v>1</v>
      </c>
      <c r="J12" s="263">
        <v>3.4</v>
      </c>
      <c r="K12" s="264">
        <v>1</v>
      </c>
      <c r="L12" s="264">
        <v>1</v>
      </c>
      <c r="M12" s="268">
        <v>1</v>
      </c>
      <c r="N12" s="268"/>
      <c r="O12" s="224"/>
      <c r="P12" s="167">
        <v>1</v>
      </c>
      <c r="Q12" s="266">
        <v>1.7</v>
      </c>
      <c r="R12" s="269"/>
      <c r="S12" s="269"/>
      <c r="T12" s="169"/>
      <c r="U12" s="169"/>
      <c r="V12" s="169"/>
      <c r="W12" s="166"/>
      <c r="X12" s="183">
        <v>2.2999999999999998</v>
      </c>
      <c r="Y12" s="169">
        <v>3</v>
      </c>
      <c r="Z12" s="170">
        <v>3.4</v>
      </c>
      <c r="AB12" s="266">
        <v>1</v>
      </c>
      <c r="AC12" s="268">
        <v>1</v>
      </c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1</v>
      </c>
      <c r="AN12" s="269"/>
      <c r="AO12" s="269"/>
      <c r="AP12" s="169"/>
      <c r="AQ12" s="169"/>
      <c r="AR12" s="169"/>
      <c r="AS12" s="166"/>
      <c r="AT12" s="183">
        <v>3.5</v>
      </c>
      <c r="AU12" s="169">
        <v>3</v>
      </c>
      <c r="AV12" s="173">
        <v>3.4</v>
      </c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/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/>
      <c r="BR12" s="269"/>
      <c r="BS12" s="169"/>
      <c r="BT12" s="169"/>
      <c r="BU12" s="169"/>
      <c r="BV12" s="166"/>
      <c r="BW12" s="183">
        <v>3.5</v>
      </c>
      <c r="BX12" s="169">
        <v>3</v>
      </c>
      <c r="BY12" s="184">
        <v>3.4</v>
      </c>
      <c r="CA12" s="185">
        <v>1.7</v>
      </c>
      <c r="CB12" s="232" t="s">
        <v>418</v>
      </c>
      <c r="CC12" s="187"/>
      <c r="CD12" s="188">
        <v>1.5</v>
      </c>
      <c r="CE12" s="233" t="s">
        <v>418</v>
      </c>
      <c r="CF12" s="190"/>
      <c r="CG12" s="191">
        <v>1.5</v>
      </c>
      <c r="CH12" s="234" t="s">
        <v>418</v>
      </c>
      <c r="CI12" s="190"/>
      <c r="CJ12" s="235">
        <v>1.6369285710000001</v>
      </c>
      <c r="CL12" s="236">
        <v>9</v>
      </c>
      <c r="CM12" s="237">
        <v>5</v>
      </c>
      <c r="CN12" s="238">
        <v>5</v>
      </c>
      <c r="CP12" s="239">
        <v>3</v>
      </c>
      <c r="CQ12" s="240">
        <v>3</v>
      </c>
      <c r="CR12" s="240">
        <v>3</v>
      </c>
      <c r="CS12" s="240">
        <v>3</v>
      </c>
      <c r="CT12" s="241">
        <v>3</v>
      </c>
      <c r="CU12" s="242">
        <v>3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3</v>
      </c>
      <c r="DS12" s="251">
        <v>1.8</v>
      </c>
      <c r="DT12" s="251">
        <v>1.7</v>
      </c>
      <c r="DU12" s="252"/>
      <c r="DV12" s="216"/>
      <c r="DW12" s="253">
        <v>1.8</v>
      </c>
      <c r="DX12" s="254">
        <v>3</v>
      </c>
      <c r="DY12" s="254">
        <v>1.5</v>
      </c>
      <c r="DZ12" s="255"/>
      <c r="EA12" s="216"/>
      <c r="EB12" s="256">
        <v>1.8</v>
      </c>
      <c r="EC12" s="257">
        <v>1.4</v>
      </c>
      <c r="ED12" s="257">
        <v>1.5</v>
      </c>
      <c r="EE12" s="258"/>
      <c r="EF12" s="216">
        <v>2.5</v>
      </c>
      <c r="EG12" s="216">
        <v>2</v>
      </c>
      <c r="EH12" s="216">
        <v>1.6</v>
      </c>
      <c r="EI12" s="216">
        <v>0</v>
      </c>
      <c r="EJ12" s="566">
        <v>2</v>
      </c>
    </row>
    <row r="13" spans="1:141">
      <c r="A13" s="20">
        <f t="shared" si="1"/>
        <v>60309</v>
      </c>
      <c r="B13" s="456" t="s">
        <v>269</v>
      </c>
      <c r="C13" s="457" t="s">
        <v>95</v>
      </c>
      <c r="D13" s="457" t="s">
        <v>137</v>
      </c>
      <c r="E13" s="457" t="s">
        <v>169</v>
      </c>
      <c r="F13" s="223">
        <v>1</v>
      </c>
      <c r="G13" s="183">
        <v>1</v>
      </c>
      <c r="H13" s="183">
        <v>5</v>
      </c>
      <c r="I13" s="183">
        <v>2</v>
      </c>
      <c r="J13" s="183">
        <v>3.1</v>
      </c>
      <c r="K13" s="183">
        <v>1</v>
      </c>
      <c r="L13" s="183">
        <v>1</v>
      </c>
      <c r="M13" s="183">
        <v>1</v>
      </c>
      <c r="N13" s="183"/>
      <c r="O13" s="224"/>
      <c r="P13" s="167">
        <v>1</v>
      </c>
      <c r="Q13" s="223">
        <v>1.9</v>
      </c>
      <c r="R13" s="225"/>
      <c r="S13" s="225"/>
      <c r="T13" s="168"/>
      <c r="U13" s="168"/>
      <c r="V13" s="168"/>
      <c r="W13" s="166"/>
      <c r="X13" s="183">
        <v>2.6</v>
      </c>
      <c r="Y13" s="169">
        <v>2.8</v>
      </c>
      <c r="Z13" s="170">
        <v>3.1</v>
      </c>
      <c r="AB13" s="223">
        <v>1</v>
      </c>
      <c r="AC13" s="183">
        <v>1</v>
      </c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1</v>
      </c>
      <c r="AN13" s="225"/>
      <c r="AO13" s="225"/>
      <c r="AP13" s="168"/>
      <c r="AQ13" s="168"/>
      <c r="AR13" s="168"/>
      <c r="AS13" s="166"/>
      <c r="AT13" s="183">
        <v>4.4000000000000004</v>
      </c>
      <c r="AU13" s="169">
        <v>2.8</v>
      </c>
      <c r="AV13" s="173">
        <v>3.1</v>
      </c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/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/>
      <c r="BR13" s="225"/>
      <c r="BS13" s="168"/>
      <c r="BT13" s="168"/>
      <c r="BU13" s="168"/>
      <c r="BV13" s="166"/>
      <c r="BW13" s="183">
        <v>4.7</v>
      </c>
      <c r="BX13" s="169">
        <v>2.8</v>
      </c>
      <c r="BY13" s="184">
        <v>3.1</v>
      </c>
      <c r="CA13" s="185">
        <v>1.9</v>
      </c>
      <c r="CB13" s="232" t="s">
        <v>418</v>
      </c>
      <c r="CC13" s="187"/>
      <c r="CD13" s="188">
        <v>1.5</v>
      </c>
      <c r="CE13" s="233" t="s">
        <v>418</v>
      </c>
      <c r="CF13" s="190"/>
      <c r="CG13" s="191">
        <v>1.6</v>
      </c>
      <c r="CH13" s="234" t="s">
        <v>418</v>
      </c>
      <c r="CI13" s="190"/>
      <c r="CJ13" s="235">
        <v>1.7497857139999999</v>
      </c>
      <c r="CL13" s="236">
        <v>8</v>
      </c>
      <c r="CM13" s="237">
        <v>2</v>
      </c>
      <c r="CN13" s="238">
        <v>1</v>
      </c>
      <c r="CP13" s="239">
        <v>4</v>
      </c>
      <c r="CQ13" s="240">
        <v>2</v>
      </c>
      <c r="CR13" s="240">
        <v>3</v>
      </c>
      <c r="CS13" s="240">
        <v>3</v>
      </c>
      <c r="CT13" s="241">
        <v>2</v>
      </c>
      <c r="CU13" s="242">
        <v>2.8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2.8</v>
      </c>
      <c r="DS13" s="251">
        <v>2</v>
      </c>
      <c r="DT13" s="251">
        <v>1.9</v>
      </c>
      <c r="DU13" s="252"/>
      <c r="DV13" s="216"/>
      <c r="DW13" s="253">
        <v>2.9</v>
      </c>
      <c r="DX13" s="254">
        <v>1.6</v>
      </c>
      <c r="DY13" s="254">
        <v>1.5</v>
      </c>
      <c r="DZ13" s="255"/>
      <c r="EA13" s="216"/>
      <c r="EB13" s="256">
        <v>2.2999999999999998</v>
      </c>
      <c r="EC13" s="257">
        <v>1.6</v>
      </c>
      <c r="ED13" s="257">
        <v>1.6</v>
      </c>
      <c r="EE13" s="258"/>
      <c r="EF13" s="216">
        <v>2.7</v>
      </c>
      <c r="EG13" s="216">
        <v>1.8</v>
      </c>
      <c r="EH13" s="216">
        <v>1.7</v>
      </c>
      <c r="EI13" s="216">
        <v>0</v>
      </c>
      <c r="EJ13" s="566">
        <v>2.1</v>
      </c>
    </row>
    <row r="14" spans="1:141">
      <c r="A14" s="20">
        <f t="shared" si="1"/>
        <v>60310</v>
      </c>
      <c r="B14" s="456" t="s">
        <v>270</v>
      </c>
      <c r="C14" s="457" t="s">
        <v>48</v>
      </c>
      <c r="D14" s="457" t="s">
        <v>271</v>
      </c>
      <c r="E14" s="457">
        <v>0</v>
      </c>
      <c r="F14" s="223"/>
      <c r="G14" s="183"/>
      <c r="H14" s="183"/>
      <c r="I14" s="183"/>
      <c r="J14" s="183"/>
      <c r="K14" s="183"/>
      <c r="L14" s="183"/>
      <c r="M14" s="183"/>
      <c r="N14" s="183"/>
      <c r="O14" s="224"/>
      <c r="P14" s="167">
        <v>1</v>
      </c>
      <c r="Q14" s="223">
        <v>0</v>
      </c>
      <c r="R14" s="225"/>
      <c r="S14" s="225"/>
      <c r="T14" s="168"/>
      <c r="U14" s="168"/>
      <c r="V14" s="168"/>
      <c r="W14" s="166"/>
      <c r="X14" s="183">
        <v>-0.1</v>
      </c>
      <c r="Y14" s="169">
        <v>0</v>
      </c>
      <c r="Z14" s="170">
        <v>0</v>
      </c>
      <c r="AB14" s="223"/>
      <c r="AC14" s="183"/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0</v>
      </c>
      <c r="AN14" s="225"/>
      <c r="AO14" s="225"/>
      <c r="AP14" s="168"/>
      <c r="AQ14" s="168"/>
      <c r="AR14" s="168"/>
      <c r="AS14" s="166"/>
      <c r="AT14" s="183">
        <v>-0.1</v>
      </c>
      <c r="AU14" s="169">
        <v>0</v>
      </c>
      <c r="AV14" s="173">
        <v>0</v>
      </c>
      <c r="AX14" s="228"/>
      <c r="AY14" s="229"/>
      <c r="AZ14" s="229"/>
      <c r="BA14" s="229"/>
      <c r="BB14" s="229"/>
      <c r="BC14" s="230"/>
      <c r="BE14" s="231"/>
      <c r="BF14" s="183"/>
      <c r="BG14" s="183"/>
      <c r="BH14" s="183"/>
      <c r="BI14" s="183"/>
      <c r="BJ14" s="183"/>
      <c r="BK14" s="183"/>
      <c r="BL14" s="183"/>
      <c r="BM14" s="183"/>
      <c r="BN14" s="226"/>
      <c r="BO14" s="227"/>
      <c r="BP14" s="223">
        <v>0</v>
      </c>
      <c r="BQ14" s="225"/>
      <c r="BR14" s="225"/>
      <c r="BS14" s="168"/>
      <c r="BT14" s="168"/>
      <c r="BU14" s="168"/>
      <c r="BV14" s="166"/>
      <c r="BW14" s="183">
        <v>-0.1</v>
      </c>
      <c r="BX14" s="169">
        <v>0</v>
      </c>
      <c r="BY14" s="184">
        <v>0</v>
      </c>
      <c r="CA14" s="185">
        <v>0.2</v>
      </c>
      <c r="CB14" s="232" t="s">
        <v>418</v>
      </c>
      <c r="CC14" s="187"/>
      <c r="CD14" s="188">
        <v>0</v>
      </c>
      <c r="CE14" s="233" t="s">
        <v>418</v>
      </c>
      <c r="CF14" s="190"/>
      <c r="CG14" s="191">
        <v>0</v>
      </c>
      <c r="CH14" s="234" t="s">
        <v>418</v>
      </c>
      <c r="CI14" s="190"/>
      <c r="CJ14" s="235">
        <v>0.11</v>
      </c>
      <c r="CL14" s="236">
        <v>17</v>
      </c>
      <c r="CM14" s="237">
        <v>17</v>
      </c>
      <c r="CN14" s="238">
        <v>17</v>
      </c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1.3</v>
      </c>
      <c r="DT14" s="251">
        <v>0.2</v>
      </c>
      <c r="DU14" s="252"/>
      <c r="DV14" s="216"/>
      <c r="DW14" s="253">
        <v>3.1</v>
      </c>
      <c r="DX14" s="254">
        <v>1.9</v>
      </c>
      <c r="DY14" s="254">
        <v>0</v>
      </c>
      <c r="DZ14" s="255"/>
      <c r="EA14" s="216"/>
      <c r="EB14" s="256">
        <v>3.1</v>
      </c>
      <c r="EC14" s="257">
        <v>1.5</v>
      </c>
      <c r="ED14" s="257">
        <v>0</v>
      </c>
      <c r="EE14" s="258"/>
      <c r="EF14" s="216">
        <v>3.1</v>
      </c>
      <c r="EG14" s="216">
        <v>1.5</v>
      </c>
      <c r="EH14" s="216">
        <v>0.1</v>
      </c>
      <c r="EI14" s="216">
        <v>0</v>
      </c>
      <c r="EJ14" s="566">
        <v>0</v>
      </c>
      <c r="EK14" t="s">
        <v>484</v>
      </c>
    </row>
    <row r="15" spans="1:141">
      <c r="A15" s="20">
        <f t="shared" si="1"/>
        <v>60311</v>
      </c>
      <c r="B15" s="456" t="s">
        <v>270</v>
      </c>
      <c r="C15" s="457" t="s">
        <v>93</v>
      </c>
      <c r="D15" s="457" t="s">
        <v>22</v>
      </c>
      <c r="E15" s="457" t="s">
        <v>272</v>
      </c>
      <c r="F15" s="266">
        <v>5</v>
      </c>
      <c r="G15" s="268">
        <v>5</v>
      </c>
      <c r="H15" s="268">
        <v>3.5</v>
      </c>
      <c r="I15" s="268">
        <v>2.2000000000000002</v>
      </c>
      <c r="J15" s="268">
        <v>3.5</v>
      </c>
      <c r="K15" s="268">
        <v>1</v>
      </c>
      <c r="L15" s="268">
        <v>2</v>
      </c>
      <c r="M15" s="268">
        <v>5</v>
      </c>
      <c r="N15" s="268"/>
      <c r="O15" s="224"/>
      <c r="P15" s="167">
        <v>1</v>
      </c>
      <c r="Q15" s="266">
        <v>3.4</v>
      </c>
      <c r="R15" s="269"/>
      <c r="S15" s="269"/>
      <c r="T15" s="169"/>
      <c r="U15" s="169"/>
      <c r="V15" s="169"/>
      <c r="W15" s="166"/>
      <c r="X15" s="183">
        <v>3.2</v>
      </c>
      <c r="Y15" s="169">
        <v>3</v>
      </c>
      <c r="Z15" s="170">
        <v>3.5</v>
      </c>
      <c r="AB15" s="266">
        <v>1</v>
      </c>
      <c r="AC15" s="268">
        <v>1</v>
      </c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1</v>
      </c>
      <c r="AN15" s="269"/>
      <c r="AO15" s="269"/>
      <c r="AP15" s="169"/>
      <c r="AQ15" s="169"/>
      <c r="AR15" s="169"/>
      <c r="AS15" s="166"/>
      <c r="AT15" s="183">
        <v>5</v>
      </c>
      <c r="AU15" s="169">
        <v>3</v>
      </c>
      <c r="AV15" s="173">
        <v>3.5</v>
      </c>
      <c r="AX15" s="228"/>
      <c r="AY15" s="229"/>
      <c r="AZ15" s="229"/>
      <c r="BA15" s="229"/>
      <c r="BB15" s="229"/>
      <c r="BC15" s="230"/>
      <c r="BE15" s="270">
        <v>1</v>
      </c>
      <c r="BF15" s="268">
        <v>1</v>
      </c>
      <c r="BG15" s="268"/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/>
      <c r="BR15" s="269"/>
      <c r="BS15" s="169"/>
      <c r="BT15" s="169"/>
      <c r="BU15" s="169"/>
      <c r="BV15" s="166"/>
      <c r="BW15" s="183">
        <v>5</v>
      </c>
      <c r="BX15" s="169">
        <v>3</v>
      </c>
      <c r="BY15" s="184">
        <v>3.5</v>
      </c>
      <c r="CA15" s="185">
        <v>2.9</v>
      </c>
      <c r="CB15" s="232" t="s">
        <v>418</v>
      </c>
      <c r="CC15" s="187"/>
      <c r="CD15" s="188">
        <v>1.6</v>
      </c>
      <c r="CE15" s="233" t="s">
        <v>418</v>
      </c>
      <c r="CF15" s="190"/>
      <c r="CG15" s="191">
        <v>1.6</v>
      </c>
      <c r="CH15" s="234" t="s">
        <v>418</v>
      </c>
      <c r="CI15" s="190"/>
      <c r="CJ15" s="235">
        <v>2.3765000000000001</v>
      </c>
      <c r="CL15" s="236">
        <v>6</v>
      </c>
      <c r="CM15" s="237"/>
      <c r="CN15" s="238"/>
      <c r="CP15" s="239">
        <v>3</v>
      </c>
      <c r="CQ15" s="240">
        <v>3</v>
      </c>
      <c r="CR15" s="240">
        <v>3</v>
      </c>
      <c r="CS15" s="240">
        <v>3</v>
      </c>
      <c r="CT15" s="241">
        <v>3</v>
      </c>
      <c r="CU15" s="242">
        <v>3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2.9</v>
      </c>
      <c r="DS15" s="251">
        <v>2.5</v>
      </c>
      <c r="DT15" s="251">
        <v>2.9</v>
      </c>
      <c r="DU15" s="252"/>
      <c r="DV15" s="216"/>
      <c r="DW15" s="253">
        <v>1.8</v>
      </c>
      <c r="DX15" s="254">
        <v>2.4</v>
      </c>
      <c r="DY15" s="254">
        <v>1.6</v>
      </c>
      <c r="DZ15" s="255"/>
      <c r="EA15" s="216"/>
      <c r="EB15" s="256">
        <v>2.4</v>
      </c>
      <c r="EC15" s="257">
        <v>1.9</v>
      </c>
      <c r="ED15" s="257">
        <v>1.6</v>
      </c>
      <c r="EE15" s="258"/>
      <c r="EF15" s="216">
        <v>2.6</v>
      </c>
      <c r="EG15" s="216">
        <v>2.4</v>
      </c>
      <c r="EH15" s="216">
        <v>2.4</v>
      </c>
      <c r="EI15" s="216">
        <v>0</v>
      </c>
      <c r="EJ15" s="566">
        <v>2.5</v>
      </c>
    </row>
    <row r="16" spans="1:141">
      <c r="A16" s="20">
        <f t="shared" si="1"/>
        <v>60312</v>
      </c>
      <c r="B16" s="456" t="s">
        <v>25</v>
      </c>
      <c r="C16" s="457" t="s">
        <v>60</v>
      </c>
      <c r="D16" s="457" t="s">
        <v>138</v>
      </c>
      <c r="E16" s="457">
        <v>0</v>
      </c>
      <c r="F16" s="223">
        <v>4</v>
      </c>
      <c r="G16" s="183">
        <v>2.1</v>
      </c>
      <c r="H16" s="183">
        <v>3.5</v>
      </c>
      <c r="I16" s="183">
        <v>4.5</v>
      </c>
      <c r="J16" s="183">
        <v>4.2</v>
      </c>
      <c r="K16" s="183">
        <v>5</v>
      </c>
      <c r="L16" s="183">
        <v>2.5</v>
      </c>
      <c r="M16" s="183">
        <v>5</v>
      </c>
      <c r="N16" s="183"/>
      <c r="O16" s="224"/>
      <c r="P16" s="167">
        <v>2</v>
      </c>
      <c r="Q16" s="223">
        <v>3.8</v>
      </c>
      <c r="R16" s="225"/>
      <c r="S16" s="225"/>
      <c r="T16" s="168"/>
      <c r="U16" s="168"/>
      <c r="V16" s="168"/>
      <c r="W16" s="166"/>
      <c r="X16" s="183">
        <v>5</v>
      </c>
      <c r="Y16" s="169">
        <v>4.2</v>
      </c>
      <c r="Z16" s="170">
        <v>4.2</v>
      </c>
      <c r="AB16" s="223">
        <v>5</v>
      </c>
      <c r="AC16" s="183">
        <v>1</v>
      </c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3</v>
      </c>
      <c r="AN16" s="225"/>
      <c r="AO16" s="225"/>
      <c r="AP16" s="168"/>
      <c r="AQ16" s="168"/>
      <c r="AR16" s="168"/>
      <c r="AS16" s="166"/>
      <c r="AT16" s="183">
        <v>5</v>
      </c>
      <c r="AU16" s="169">
        <v>4.2</v>
      </c>
      <c r="AV16" s="173">
        <v>4.2</v>
      </c>
      <c r="AX16" s="228"/>
      <c r="AY16" s="229"/>
      <c r="AZ16" s="229"/>
      <c r="BA16" s="229"/>
      <c r="BB16" s="229"/>
      <c r="BC16" s="230"/>
      <c r="BE16" s="231">
        <v>4</v>
      </c>
      <c r="BF16" s="183">
        <v>5</v>
      </c>
      <c r="BG16" s="183"/>
      <c r="BH16" s="183"/>
      <c r="BI16" s="183"/>
      <c r="BJ16" s="183"/>
      <c r="BK16" s="183"/>
      <c r="BL16" s="183"/>
      <c r="BM16" s="183"/>
      <c r="BN16" s="226"/>
      <c r="BO16" s="227"/>
      <c r="BP16" s="223">
        <v>4.5</v>
      </c>
      <c r="BQ16" s="225"/>
      <c r="BR16" s="225"/>
      <c r="BS16" s="168"/>
      <c r="BT16" s="168"/>
      <c r="BU16" s="168"/>
      <c r="BV16" s="166"/>
      <c r="BW16" s="183">
        <v>5</v>
      </c>
      <c r="BX16" s="169">
        <v>4.2</v>
      </c>
      <c r="BY16" s="184">
        <v>4.2</v>
      </c>
      <c r="CA16" s="185">
        <v>3.6</v>
      </c>
      <c r="CB16" s="232" t="s">
        <v>416</v>
      </c>
      <c r="CC16" s="187"/>
      <c r="CD16" s="188">
        <v>3.3</v>
      </c>
      <c r="CE16" s="233" t="s">
        <v>416</v>
      </c>
      <c r="CF16" s="190"/>
      <c r="CG16" s="191">
        <v>4.5</v>
      </c>
      <c r="CH16" s="234" t="s">
        <v>417</v>
      </c>
      <c r="CI16" s="190"/>
      <c r="CJ16" s="235">
        <v>3.7451071429999998</v>
      </c>
      <c r="CL16" s="236"/>
      <c r="CM16" s="237"/>
      <c r="CN16" s="238"/>
      <c r="CP16" s="239">
        <v>4</v>
      </c>
      <c r="CQ16" s="240">
        <v>4</v>
      </c>
      <c r="CR16" s="240">
        <v>4</v>
      </c>
      <c r="CS16" s="240">
        <v>5</v>
      </c>
      <c r="CT16" s="241">
        <v>4</v>
      </c>
      <c r="CU16" s="242">
        <v>4.2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>
        <v>2</v>
      </c>
      <c r="DM16" s="248"/>
      <c r="DN16" s="248"/>
      <c r="DO16" s="249"/>
      <c r="DR16" s="250">
        <v>4</v>
      </c>
      <c r="DS16" s="251">
        <v>3.9</v>
      </c>
      <c r="DT16" s="251">
        <v>3.6</v>
      </c>
      <c r="DU16" s="252"/>
      <c r="DV16" s="216"/>
      <c r="DW16" s="253">
        <v>3.4</v>
      </c>
      <c r="DX16" s="254">
        <v>4.0999999999999996</v>
      </c>
      <c r="DY16" s="254">
        <v>3.3</v>
      </c>
      <c r="DZ16" s="255"/>
      <c r="EA16" s="216"/>
      <c r="EB16" s="256">
        <v>2.8</v>
      </c>
      <c r="EC16" s="257">
        <v>4.0999999999999996</v>
      </c>
      <c r="ED16" s="257">
        <v>4.5</v>
      </c>
      <c r="EE16" s="258"/>
      <c r="EF16" s="216">
        <v>3.6</v>
      </c>
      <c r="EG16" s="216">
        <v>4</v>
      </c>
      <c r="EH16" s="216">
        <v>3.7</v>
      </c>
      <c r="EI16" s="216">
        <v>0</v>
      </c>
      <c r="EJ16" s="566">
        <v>3.8</v>
      </c>
    </row>
    <row r="17" spans="1:141">
      <c r="A17" s="20">
        <f t="shared" si="1"/>
        <v>60313</v>
      </c>
      <c r="B17" s="456" t="s">
        <v>273</v>
      </c>
      <c r="C17" s="457" t="s">
        <v>157</v>
      </c>
      <c r="D17" s="457" t="s">
        <v>129</v>
      </c>
      <c r="E17" s="457" t="s">
        <v>165</v>
      </c>
      <c r="F17" s="223"/>
      <c r="G17" s="183"/>
      <c r="H17" s="183"/>
      <c r="I17" s="183"/>
      <c r="J17" s="183"/>
      <c r="K17" s="183"/>
      <c r="L17" s="183"/>
      <c r="M17" s="183"/>
      <c r="N17" s="183"/>
      <c r="O17" s="224"/>
      <c r="P17" s="167">
        <v>1</v>
      </c>
      <c r="Q17" s="223">
        <v>0</v>
      </c>
      <c r="R17" s="225"/>
      <c r="S17" s="225"/>
      <c r="T17" s="168"/>
      <c r="U17" s="168"/>
      <c r="V17" s="168"/>
      <c r="W17" s="166"/>
      <c r="X17" s="183">
        <v>-0.1</v>
      </c>
      <c r="Y17" s="169">
        <v>0</v>
      </c>
      <c r="Z17" s="170">
        <v>0</v>
      </c>
      <c r="AB17" s="223"/>
      <c r="AC17" s="183"/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0</v>
      </c>
      <c r="AN17" s="225"/>
      <c r="AO17" s="225"/>
      <c r="AP17" s="168"/>
      <c r="AQ17" s="168"/>
      <c r="AR17" s="168"/>
      <c r="AS17" s="166"/>
      <c r="AT17" s="183">
        <v>-0.1</v>
      </c>
      <c r="AU17" s="169">
        <v>0</v>
      </c>
      <c r="AV17" s="173">
        <v>0</v>
      </c>
      <c r="AX17" s="228"/>
      <c r="AY17" s="229"/>
      <c r="AZ17" s="229"/>
      <c r="BA17" s="229"/>
      <c r="BB17" s="229"/>
      <c r="BC17" s="230"/>
      <c r="BE17" s="231"/>
      <c r="BF17" s="183"/>
      <c r="BG17" s="183"/>
      <c r="BH17" s="183"/>
      <c r="BI17" s="183"/>
      <c r="BJ17" s="183"/>
      <c r="BK17" s="183"/>
      <c r="BL17" s="183"/>
      <c r="BM17" s="183"/>
      <c r="BN17" s="226"/>
      <c r="BO17" s="227"/>
      <c r="BP17" s="223">
        <v>0</v>
      </c>
      <c r="BQ17" s="225"/>
      <c r="BR17" s="225"/>
      <c r="BS17" s="168"/>
      <c r="BT17" s="168"/>
      <c r="BU17" s="168"/>
      <c r="BV17" s="166"/>
      <c r="BW17" s="183">
        <v>-0.1</v>
      </c>
      <c r="BX17" s="169">
        <v>0</v>
      </c>
      <c r="BY17" s="184">
        <v>0</v>
      </c>
      <c r="CA17" s="185">
        <v>0.2</v>
      </c>
      <c r="CB17" s="232" t="s">
        <v>418</v>
      </c>
      <c r="CC17" s="187"/>
      <c r="CD17" s="188">
        <v>0</v>
      </c>
      <c r="CE17" s="233" t="s">
        <v>418</v>
      </c>
      <c r="CF17" s="190"/>
      <c r="CG17" s="191">
        <v>0</v>
      </c>
      <c r="CH17" s="234" t="s">
        <v>418</v>
      </c>
      <c r="CI17" s="190"/>
      <c r="CJ17" s="235">
        <v>0.11</v>
      </c>
      <c r="CL17" s="236">
        <v>17</v>
      </c>
      <c r="CM17" s="237">
        <v>17</v>
      </c>
      <c r="CN17" s="238">
        <v>17</v>
      </c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1.3</v>
      </c>
      <c r="DT17" s="251">
        <v>0.2</v>
      </c>
      <c r="DU17" s="252"/>
      <c r="DV17" s="216"/>
      <c r="DW17" s="253">
        <v>1.8</v>
      </c>
      <c r="DX17" s="254">
        <v>1.5</v>
      </c>
      <c r="DY17" s="254">
        <v>0</v>
      </c>
      <c r="DZ17" s="255"/>
      <c r="EA17" s="216"/>
      <c r="EB17" s="256">
        <v>1.8</v>
      </c>
      <c r="EC17" s="257">
        <v>1.4</v>
      </c>
      <c r="ED17" s="257">
        <v>0</v>
      </c>
      <c r="EE17" s="258"/>
      <c r="EF17" s="216">
        <v>2.2000000000000002</v>
      </c>
      <c r="EG17" s="216">
        <v>1.4</v>
      </c>
      <c r="EH17" s="216">
        <v>0.1</v>
      </c>
      <c r="EI17" s="216">
        <v>0</v>
      </c>
      <c r="EJ17" s="566">
        <v>0</v>
      </c>
      <c r="EK17" t="s">
        <v>484</v>
      </c>
    </row>
    <row r="18" spans="1:141">
      <c r="A18" s="20">
        <f t="shared" si="1"/>
        <v>60314</v>
      </c>
      <c r="B18" s="456" t="s">
        <v>146</v>
      </c>
      <c r="C18" s="457" t="s">
        <v>176</v>
      </c>
      <c r="D18" s="457" t="s">
        <v>274</v>
      </c>
      <c r="E18" s="457">
        <v>0</v>
      </c>
      <c r="F18" s="223">
        <v>5</v>
      </c>
      <c r="G18" s="183">
        <v>2.1</v>
      </c>
      <c r="H18" s="183">
        <v>3.5</v>
      </c>
      <c r="I18" s="183">
        <v>2.5</v>
      </c>
      <c r="J18" s="183">
        <v>4.0999999999999996</v>
      </c>
      <c r="K18" s="183">
        <v>3</v>
      </c>
      <c r="L18" s="183">
        <v>2.5</v>
      </c>
      <c r="M18" s="183">
        <v>5</v>
      </c>
      <c r="N18" s="183"/>
      <c r="O18" s="224"/>
      <c r="P18" s="167">
        <v>2.2999999999999998</v>
      </c>
      <c r="Q18" s="223">
        <v>3.5</v>
      </c>
      <c r="R18" s="225"/>
      <c r="S18" s="225"/>
      <c r="T18" s="168"/>
      <c r="U18" s="168"/>
      <c r="V18" s="168"/>
      <c r="W18" s="166"/>
      <c r="X18" s="183">
        <v>5</v>
      </c>
      <c r="Y18" s="169">
        <v>4.2</v>
      </c>
      <c r="Z18" s="170">
        <v>4.0999999999999996</v>
      </c>
      <c r="AB18" s="223">
        <v>5</v>
      </c>
      <c r="AC18" s="183">
        <v>1</v>
      </c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3</v>
      </c>
      <c r="AN18" s="225"/>
      <c r="AO18" s="225"/>
      <c r="AP18" s="168"/>
      <c r="AQ18" s="168"/>
      <c r="AR18" s="168"/>
      <c r="AS18" s="166"/>
      <c r="AT18" s="183">
        <v>5</v>
      </c>
      <c r="AU18" s="169">
        <v>4.2</v>
      </c>
      <c r="AV18" s="173">
        <v>4.0999999999999996</v>
      </c>
      <c r="AX18" s="228"/>
      <c r="AY18" s="229"/>
      <c r="AZ18" s="229"/>
      <c r="BA18" s="229"/>
      <c r="BB18" s="229"/>
      <c r="BC18" s="230"/>
      <c r="BE18" s="271">
        <v>5</v>
      </c>
      <c r="BF18" s="183">
        <v>3.5</v>
      </c>
      <c r="BG18" s="183"/>
      <c r="BH18" s="183"/>
      <c r="BI18" s="183"/>
      <c r="BJ18" s="183"/>
      <c r="BK18" s="183"/>
      <c r="BL18" s="183"/>
      <c r="BM18" s="183"/>
      <c r="BN18" s="226"/>
      <c r="BO18" s="227"/>
      <c r="BP18" s="223">
        <v>4.3</v>
      </c>
      <c r="BQ18" s="225"/>
      <c r="BR18" s="225"/>
      <c r="BS18" s="168"/>
      <c r="BT18" s="168"/>
      <c r="BU18" s="168"/>
      <c r="BV18" s="166"/>
      <c r="BW18" s="183">
        <v>5</v>
      </c>
      <c r="BX18" s="169">
        <v>4.2</v>
      </c>
      <c r="BY18" s="184">
        <v>4.0999999999999996</v>
      </c>
      <c r="CA18" s="185">
        <v>3.5</v>
      </c>
      <c r="CB18" s="232" t="s">
        <v>416</v>
      </c>
      <c r="CC18" s="187"/>
      <c r="CD18" s="188">
        <v>3.3</v>
      </c>
      <c r="CE18" s="233" t="s">
        <v>416</v>
      </c>
      <c r="CF18" s="190"/>
      <c r="CG18" s="191">
        <v>4.3</v>
      </c>
      <c r="CH18" s="234" t="s">
        <v>417</v>
      </c>
      <c r="CI18" s="190"/>
      <c r="CJ18" s="235">
        <v>3.6055714289999998</v>
      </c>
      <c r="CL18" s="236"/>
      <c r="CM18" s="237"/>
      <c r="CN18" s="238"/>
      <c r="CP18" s="239">
        <v>4</v>
      </c>
      <c r="CQ18" s="240">
        <v>3</v>
      </c>
      <c r="CR18" s="240">
        <v>4</v>
      </c>
      <c r="CS18" s="240">
        <v>5</v>
      </c>
      <c r="CT18" s="241">
        <v>5</v>
      </c>
      <c r="CU18" s="242">
        <v>4.2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>
        <v>7</v>
      </c>
      <c r="DM18" s="248"/>
      <c r="DN18" s="248"/>
      <c r="DO18" s="249"/>
      <c r="DR18" s="250">
        <v>3.7</v>
      </c>
      <c r="DS18" s="251">
        <v>3.5</v>
      </c>
      <c r="DT18" s="251">
        <v>3.5</v>
      </c>
      <c r="DU18" s="252"/>
      <c r="DV18" s="216"/>
      <c r="DW18" s="253">
        <v>3.1</v>
      </c>
      <c r="DX18" s="254">
        <v>3.3</v>
      </c>
      <c r="DY18" s="254">
        <v>3.3</v>
      </c>
      <c r="DZ18" s="255"/>
      <c r="EA18" s="216"/>
      <c r="EB18" s="256">
        <v>3.6</v>
      </c>
      <c r="EC18" s="257">
        <v>4.2</v>
      </c>
      <c r="ED18" s="257">
        <v>4.3</v>
      </c>
      <c r="EE18" s="258"/>
      <c r="EF18" s="216">
        <v>3.6</v>
      </c>
      <c r="EG18" s="216">
        <v>3.6</v>
      </c>
      <c r="EH18" s="216">
        <v>3.6</v>
      </c>
      <c r="EI18" s="216">
        <v>0</v>
      </c>
      <c r="EJ18" s="566">
        <v>3.6</v>
      </c>
    </row>
    <row r="19" spans="1:141">
      <c r="A19" s="20">
        <f t="shared" si="1"/>
        <v>60315</v>
      </c>
      <c r="B19" s="456" t="s">
        <v>50</v>
      </c>
      <c r="C19" s="457" t="s">
        <v>275</v>
      </c>
      <c r="D19" s="457" t="s">
        <v>79</v>
      </c>
      <c r="E19" s="457" t="s">
        <v>276</v>
      </c>
      <c r="F19" s="223">
        <v>4.5</v>
      </c>
      <c r="G19" s="183">
        <v>1</v>
      </c>
      <c r="H19" s="183">
        <v>5</v>
      </c>
      <c r="I19" s="183">
        <v>1</v>
      </c>
      <c r="J19" s="183">
        <v>4.0999999999999996</v>
      </c>
      <c r="K19" s="272">
        <v>1</v>
      </c>
      <c r="L19" s="183">
        <v>1</v>
      </c>
      <c r="M19" s="183">
        <v>1</v>
      </c>
      <c r="N19" s="183"/>
      <c r="O19" s="224"/>
      <c r="P19" s="167">
        <v>2.2999999999999998</v>
      </c>
      <c r="Q19" s="223">
        <v>2.2999999999999998</v>
      </c>
      <c r="R19" s="225"/>
      <c r="S19" s="225"/>
      <c r="T19" s="168"/>
      <c r="U19" s="168"/>
      <c r="V19" s="168"/>
      <c r="W19" s="166"/>
      <c r="X19" s="183">
        <v>2</v>
      </c>
      <c r="Y19" s="169">
        <v>3</v>
      </c>
      <c r="Z19" s="170">
        <v>4.0999999999999996</v>
      </c>
      <c r="AB19" s="223">
        <v>1</v>
      </c>
      <c r="AC19" s="183">
        <v>1</v>
      </c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4.4000000000000004</v>
      </c>
      <c r="AU19" s="169">
        <v>3</v>
      </c>
      <c r="AV19" s="173">
        <v>4.0999999999999996</v>
      </c>
      <c r="AX19" s="228"/>
      <c r="AY19" s="229"/>
      <c r="AZ19" s="229"/>
      <c r="BA19" s="229"/>
      <c r="BB19" s="229"/>
      <c r="BC19" s="230"/>
      <c r="BE19" s="231">
        <v>1</v>
      </c>
      <c r="BF19" s="183">
        <v>1</v>
      </c>
      <c r="BG19" s="183"/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/>
      <c r="BR19" s="225"/>
      <c r="BS19" s="168"/>
      <c r="BT19" s="168"/>
      <c r="BU19" s="168"/>
      <c r="BV19" s="166"/>
      <c r="BW19" s="183">
        <v>4.4000000000000004</v>
      </c>
      <c r="BX19" s="169">
        <v>3</v>
      </c>
      <c r="BY19" s="184">
        <v>4.0999999999999996</v>
      </c>
      <c r="CA19" s="185">
        <v>2.4</v>
      </c>
      <c r="CB19" s="232" t="s">
        <v>418</v>
      </c>
      <c r="CC19" s="187"/>
      <c r="CD19" s="188">
        <v>1.6</v>
      </c>
      <c r="CE19" s="233" t="s">
        <v>418</v>
      </c>
      <c r="CF19" s="190"/>
      <c r="CG19" s="191">
        <v>1.6</v>
      </c>
      <c r="CH19" s="234" t="s">
        <v>418</v>
      </c>
      <c r="CI19" s="190"/>
      <c r="CJ19" s="235">
        <v>2.0852857139999998</v>
      </c>
      <c r="CL19" s="236">
        <v>10</v>
      </c>
      <c r="CM19" s="237">
        <v>2</v>
      </c>
      <c r="CN19" s="238">
        <v>2</v>
      </c>
      <c r="CP19" s="239">
        <v>3</v>
      </c>
      <c r="CQ19" s="240">
        <v>3</v>
      </c>
      <c r="CR19" s="240">
        <v>3</v>
      </c>
      <c r="CS19" s="240">
        <v>3</v>
      </c>
      <c r="CT19" s="241">
        <v>3</v>
      </c>
      <c r="CU19" s="242">
        <v>3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>
        <v>7</v>
      </c>
      <c r="DM19" s="248"/>
      <c r="DN19" s="248"/>
      <c r="DO19" s="249"/>
      <c r="DR19" s="250">
        <v>3</v>
      </c>
      <c r="DS19" s="251">
        <v>2.8</v>
      </c>
      <c r="DT19" s="251">
        <v>2.4</v>
      </c>
      <c r="DU19" s="252"/>
      <c r="DV19" s="216"/>
      <c r="DW19" s="253">
        <v>3.2</v>
      </c>
      <c r="DX19" s="254">
        <v>1.6</v>
      </c>
      <c r="DY19" s="254">
        <v>1.6</v>
      </c>
      <c r="DZ19" s="255"/>
      <c r="EA19" s="216"/>
      <c r="EB19" s="256">
        <v>2.5</v>
      </c>
      <c r="EC19" s="257">
        <v>1.6</v>
      </c>
      <c r="ED19" s="257">
        <v>1.6</v>
      </c>
      <c r="EE19" s="258"/>
      <c r="EF19" s="216">
        <v>2.9</v>
      </c>
      <c r="EG19" s="216">
        <v>2.2999999999999998</v>
      </c>
      <c r="EH19" s="216">
        <v>2.1</v>
      </c>
      <c r="EI19" s="216">
        <v>0</v>
      </c>
      <c r="EJ19" s="566">
        <v>2.5</v>
      </c>
    </row>
    <row r="20" spans="1:141">
      <c r="A20" s="20">
        <f t="shared" si="1"/>
        <v>60316</v>
      </c>
      <c r="B20" s="456" t="s">
        <v>54</v>
      </c>
      <c r="C20" s="457" t="s">
        <v>273</v>
      </c>
      <c r="D20" s="457" t="s">
        <v>111</v>
      </c>
      <c r="E20" s="457">
        <v>0</v>
      </c>
      <c r="F20" s="223">
        <v>4.5</v>
      </c>
      <c r="G20" s="183">
        <v>2.1</v>
      </c>
      <c r="H20" s="183">
        <v>5</v>
      </c>
      <c r="I20" s="183">
        <v>5</v>
      </c>
      <c r="J20" s="183">
        <v>3.7</v>
      </c>
      <c r="K20" s="183">
        <v>1</v>
      </c>
      <c r="L20" s="183">
        <v>1</v>
      </c>
      <c r="M20" s="183">
        <v>1</v>
      </c>
      <c r="N20" s="183"/>
      <c r="O20" s="224"/>
      <c r="P20" s="167">
        <v>2.7</v>
      </c>
      <c r="Q20" s="223">
        <v>2.9</v>
      </c>
      <c r="R20" s="225"/>
      <c r="S20" s="225"/>
      <c r="T20" s="168"/>
      <c r="U20" s="168"/>
      <c r="V20" s="168"/>
      <c r="W20" s="166"/>
      <c r="X20" s="183">
        <v>2</v>
      </c>
      <c r="Y20" s="169">
        <v>3</v>
      </c>
      <c r="Z20" s="170">
        <v>3.7</v>
      </c>
      <c r="AB20" s="223">
        <v>3.1</v>
      </c>
      <c r="AC20" s="183">
        <v>1</v>
      </c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2.1</v>
      </c>
      <c r="AN20" s="225"/>
      <c r="AO20" s="225"/>
      <c r="AP20" s="168"/>
      <c r="AQ20" s="168"/>
      <c r="AR20" s="168"/>
      <c r="AS20" s="166"/>
      <c r="AT20" s="183">
        <v>4.7</v>
      </c>
      <c r="AU20" s="169">
        <v>3</v>
      </c>
      <c r="AV20" s="173">
        <v>3.7</v>
      </c>
      <c r="AX20" s="228"/>
      <c r="AY20" s="229"/>
      <c r="AZ20" s="229"/>
      <c r="BA20" s="229"/>
      <c r="BB20" s="229"/>
      <c r="BC20" s="230"/>
      <c r="BE20" s="231">
        <v>1</v>
      </c>
      <c r="BF20" s="183">
        <v>3</v>
      </c>
      <c r="BG20" s="183"/>
      <c r="BH20" s="183"/>
      <c r="BI20" s="183"/>
      <c r="BJ20" s="183"/>
      <c r="BK20" s="183"/>
      <c r="BL20" s="183"/>
      <c r="BM20" s="183"/>
      <c r="BN20" s="226"/>
      <c r="BO20" s="227"/>
      <c r="BP20" s="223">
        <v>2</v>
      </c>
      <c r="BQ20" s="225"/>
      <c r="BR20" s="225"/>
      <c r="BS20" s="168"/>
      <c r="BT20" s="168"/>
      <c r="BU20" s="168"/>
      <c r="BV20" s="166"/>
      <c r="BW20" s="183">
        <v>4.7</v>
      </c>
      <c r="BX20" s="169">
        <v>3</v>
      </c>
      <c r="BY20" s="184">
        <v>3.7</v>
      </c>
      <c r="CA20" s="185">
        <v>2.8</v>
      </c>
      <c r="CB20" s="232" t="s">
        <v>418</v>
      </c>
      <c r="CC20" s="187"/>
      <c r="CD20" s="188">
        <v>2.4</v>
      </c>
      <c r="CE20" s="233" t="s">
        <v>418</v>
      </c>
      <c r="CF20" s="190"/>
      <c r="CG20" s="191">
        <v>2.4</v>
      </c>
      <c r="CH20" s="234" t="s">
        <v>418</v>
      </c>
      <c r="CI20" s="190"/>
      <c r="CJ20" s="235">
        <v>2.6586071429999998</v>
      </c>
      <c r="CL20" s="236">
        <v>10</v>
      </c>
      <c r="CM20" s="237">
        <v>1</v>
      </c>
      <c r="CN20" s="238">
        <v>1</v>
      </c>
      <c r="CP20" s="239">
        <v>3</v>
      </c>
      <c r="CQ20" s="240">
        <v>3</v>
      </c>
      <c r="CR20" s="240">
        <v>3</v>
      </c>
      <c r="CS20" s="240">
        <v>3</v>
      </c>
      <c r="CT20" s="241">
        <v>3</v>
      </c>
      <c r="CU20" s="242">
        <v>3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>
        <v>8</v>
      </c>
      <c r="DM20" s="248"/>
      <c r="DN20" s="248"/>
      <c r="DO20" s="249"/>
      <c r="DR20" s="250">
        <v>2.9</v>
      </c>
      <c r="DS20" s="251">
        <v>2.2999999999999998</v>
      </c>
      <c r="DT20" s="251">
        <v>2.8</v>
      </c>
      <c r="DU20" s="252"/>
      <c r="DV20" s="216"/>
      <c r="DW20" s="253">
        <v>2.8</v>
      </c>
      <c r="DX20" s="254">
        <v>2.9</v>
      </c>
      <c r="DY20" s="254">
        <v>2.4</v>
      </c>
      <c r="DZ20" s="255"/>
      <c r="EA20" s="216"/>
      <c r="EB20" s="256">
        <v>2.2000000000000002</v>
      </c>
      <c r="EC20" s="257">
        <v>1.5</v>
      </c>
      <c r="ED20" s="257">
        <v>2.4</v>
      </c>
      <c r="EE20" s="258"/>
      <c r="EF20" s="216">
        <v>2.7</v>
      </c>
      <c r="EG20" s="216">
        <v>2.2000000000000002</v>
      </c>
      <c r="EH20" s="216">
        <v>2.7</v>
      </c>
      <c r="EI20" s="216">
        <v>0</v>
      </c>
      <c r="EJ20" s="566">
        <v>2.5</v>
      </c>
    </row>
    <row r="21" spans="1:141">
      <c r="A21" s="20">
        <f t="shared" si="1"/>
        <v>60317</v>
      </c>
      <c r="B21" s="456" t="s">
        <v>144</v>
      </c>
      <c r="C21" s="457" t="s">
        <v>41</v>
      </c>
      <c r="D21" s="457" t="s">
        <v>277</v>
      </c>
      <c r="E21" s="457">
        <v>0</v>
      </c>
      <c r="F21" s="223">
        <v>1</v>
      </c>
      <c r="G21" s="183">
        <v>1</v>
      </c>
      <c r="H21" s="183">
        <v>2</v>
      </c>
      <c r="I21" s="183">
        <v>1</v>
      </c>
      <c r="J21" s="183">
        <v>3.5</v>
      </c>
      <c r="K21" s="183">
        <v>1</v>
      </c>
      <c r="L21" s="183">
        <v>1</v>
      </c>
      <c r="M21" s="183">
        <v>1</v>
      </c>
      <c r="N21" s="183"/>
      <c r="O21" s="224"/>
      <c r="P21" s="167">
        <v>2</v>
      </c>
      <c r="Q21" s="223">
        <v>1.4</v>
      </c>
      <c r="R21" s="225"/>
      <c r="S21" s="225"/>
      <c r="T21" s="168"/>
      <c r="U21" s="168"/>
      <c r="V21" s="168"/>
      <c r="W21" s="166"/>
      <c r="X21" s="183">
        <v>1.1000000000000001</v>
      </c>
      <c r="Y21" s="169">
        <v>2.4</v>
      </c>
      <c r="Z21" s="170">
        <v>3.5</v>
      </c>
      <c r="AB21" s="223">
        <v>1</v>
      </c>
      <c r="AC21" s="183">
        <v>1</v>
      </c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4.7</v>
      </c>
      <c r="AU21" s="169">
        <v>2.4</v>
      </c>
      <c r="AV21" s="173">
        <v>3.5</v>
      </c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/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/>
      <c r="BR21" s="225"/>
      <c r="BS21" s="168"/>
      <c r="BT21" s="168"/>
      <c r="BU21" s="168"/>
      <c r="BV21" s="166"/>
      <c r="BW21" s="183">
        <v>4.7</v>
      </c>
      <c r="BX21" s="169">
        <v>2.4</v>
      </c>
      <c r="BY21" s="184">
        <v>3.5</v>
      </c>
      <c r="CA21" s="185">
        <v>1.7</v>
      </c>
      <c r="CB21" s="232" t="s">
        <v>418</v>
      </c>
      <c r="CC21" s="187"/>
      <c r="CD21" s="188">
        <v>1.6</v>
      </c>
      <c r="CE21" s="233" t="s">
        <v>418</v>
      </c>
      <c r="CF21" s="190"/>
      <c r="CG21" s="191">
        <v>1.6</v>
      </c>
      <c r="CH21" s="234" t="s">
        <v>418</v>
      </c>
      <c r="CI21" s="190"/>
      <c r="CJ21" s="235">
        <v>1.6265000000000001</v>
      </c>
      <c r="CL21" s="236">
        <v>13</v>
      </c>
      <c r="CM21" s="237">
        <v>1</v>
      </c>
      <c r="CN21" s="238">
        <v>1</v>
      </c>
      <c r="CP21" s="239">
        <v>3</v>
      </c>
      <c r="CQ21" s="240">
        <v>3</v>
      </c>
      <c r="CR21" s="240">
        <v>2</v>
      </c>
      <c r="CS21" s="240">
        <v>3</v>
      </c>
      <c r="CT21" s="241">
        <v>1</v>
      </c>
      <c r="CU21" s="242">
        <v>2.4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>
        <v>6</v>
      </c>
      <c r="DM21" s="248"/>
      <c r="DN21" s="248"/>
      <c r="DO21" s="249"/>
      <c r="DR21" s="250">
        <v>2.2999999999999998</v>
      </c>
      <c r="DS21" s="251">
        <v>1.9</v>
      </c>
      <c r="DT21" s="251">
        <v>1.7</v>
      </c>
      <c r="DU21" s="252"/>
      <c r="DV21" s="216"/>
      <c r="DW21" s="253">
        <v>1.8</v>
      </c>
      <c r="DX21" s="254">
        <v>1.5</v>
      </c>
      <c r="DY21" s="254">
        <v>1.6</v>
      </c>
      <c r="DZ21" s="255"/>
      <c r="EA21" s="216"/>
      <c r="EB21" s="256">
        <v>1.8</v>
      </c>
      <c r="EC21" s="257">
        <v>1.5</v>
      </c>
      <c r="ED21" s="257">
        <v>1.6</v>
      </c>
      <c r="EE21" s="258"/>
      <c r="EF21" s="216">
        <v>2.1</v>
      </c>
      <c r="EG21" s="216">
        <v>1.7</v>
      </c>
      <c r="EH21" s="216">
        <v>1.6</v>
      </c>
      <c r="EI21" s="216">
        <v>0</v>
      </c>
      <c r="EJ21" s="566">
        <v>1.8</v>
      </c>
    </row>
    <row r="22" spans="1:141">
      <c r="A22" s="20">
        <f t="shared" si="1"/>
        <v>60318</v>
      </c>
      <c r="B22" s="456" t="s">
        <v>114</v>
      </c>
      <c r="C22" s="457" t="s">
        <v>278</v>
      </c>
      <c r="D22" s="457" t="s">
        <v>279</v>
      </c>
      <c r="E22" s="457" t="s">
        <v>164</v>
      </c>
      <c r="F22" s="223">
        <v>3.4</v>
      </c>
      <c r="G22" s="183">
        <v>2.1</v>
      </c>
      <c r="H22" s="183">
        <v>2.1</v>
      </c>
      <c r="I22" s="183">
        <v>2.2000000000000002</v>
      </c>
      <c r="J22" s="183">
        <v>4</v>
      </c>
      <c r="K22" s="183">
        <v>5</v>
      </c>
      <c r="L22" s="183">
        <v>2.7</v>
      </c>
      <c r="M22" s="183">
        <v>5</v>
      </c>
      <c r="N22" s="183"/>
      <c r="O22" s="224"/>
      <c r="P22" s="167">
        <v>2</v>
      </c>
      <c r="Q22" s="223">
        <v>3.3</v>
      </c>
      <c r="R22" s="225"/>
      <c r="S22" s="225"/>
      <c r="T22" s="168"/>
      <c r="U22" s="168"/>
      <c r="V22" s="168"/>
      <c r="W22" s="166"/>
      <c r="X22" s="183">
        <v>5</v>
      </c>
      <c r="Y22" s="169">
        <v>4.4000000000000004</v>
      </c>
      <c r="Z22" s="170">
        <v>4</v>
      </c>
      <c r="AB22" s="260">
        <v>5</v>
      </c>
      <c r="AC22" s="183">
        <v>2</v>
      </c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3.5</v>
      </c>
      <c r="AN22" s="225"/>
      <c r="AO22" s="225"/>
      <c r="AP22" s="168"/>
      <c r="AQ22" s="168"/>
      <c r="AR22" s="168"/>
      <c r="AS22" s="166"/>
      <c r="AT22" s="183">
        <v>5</v>
      </c>
      <c r="AU22" s="169">
        <v>4.4000000000000004</v>
      </c>
      <c r="AV22" s="173">
        <v>4</v>
      </c>
      <c r="AX22" s="228"/>
      <c r="AY22" s="229"/>
      <c r="AZ22" s="229"/>
      <c r="BA22" s="229"/>
      <c r="BB22" s="229"/>
      <c r="BC22" s="230"/>
      <c r="BE22" s="231">
        <v>4.5</v>
      </c>
      <c r="BF22" s="183">
        <v>3.5</v>
      </c>
      <c r="BG22" s="183"/>
      <c r="BH22" s="183"/>
      <c r="BI22" s="183"/>
      <c r="BJ22" s="183"/>
      <c r="BK22" s="183"/>
      <c r="BL22" s="183"/>
      <c r="BM22" s="183"/>
      <c r="BN22" s="226"/>
      <c r="BO22" s="227"/>
      <c r="BP22" s="223">
        <v>4</v>
      </c>
      <c r="BQ22" s="225"/>
      <c r="BR22" s="225"/>
      <c r="BS22" s="168"/>
      <c r="BT22" s="168"/>
      <c r="BU22" s="168"/>
      <c r="BV22" s="166"/>
      <c r="BW22" s="183">
        <v>5</v>
      </c>
      <c r="BX22" s="169">
        <v>4.4000000000000004</v>
      </c>
      <c r="BY22" s="184">
        <v>4</v>
      </c>
      <c r="CA22" s="185">
        <v>3.3</v>
      </c>
      <c r="CB22" s="232" t="s">
        <v>416</v>
      </c>
      <c r="CC22" s="187"/>
      <c r="CD22" s="188">
        <v>3.7</v>
      </c>
      <c r="CE22" s="233" t="s">
        <v>416</v>
      </c>
      <c r="CF22" s="190"/>
      <c r="CG22" s="191">
        <v>4.0999999999999996</v>
      </c>
      <c r="CH22" s="234" t="s">
        <v>417</v>
      </c>
      <c r="CI22" s="190"/>
      <c r="CJ22" s="235">
        <v>3.5452857139999998</v>
      </c>
      <c r="CL22" s="236"/>
      <c r="CM22" s="237"/>
      <c r="CN22" s="238"/>
      <c r="CP22" s="239">
        <v>4</v>
      </c>
      <c r="CQ22" s="240">
        <v>4</v>
      </c>
      <c r="CR22" s="240">
        <v>4</v>
      </c>
      <c r="CS22" s="240">
        <v>5</v>
      </c>
      <c r="CT22" s="241">
        <v>5</v>
      </c>
      <c r="CU22" s="242">
        <v>4.4000000000000004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>
        <v>5</v>
      </c>
      <c r="DM22" s="248"/>
      <c r="DN22" s="248"/>
      <c r="DO22" s="249"/>
      <c r="DR22" s="250">
        <v>3.1</v>
      </c>
      <c r="DS22" s="251">
        <v>2.7</v>
      </c>
      <c r="DT22" s="251">
        <v>3.3</v>
      </c>
      <c r="DU22" s="252"/>
      <c r="DV22" s="216"/>
      <c r="DW22" s="253">
        <v>3.6</v>
      </c>
      <c r="DX22" s="254">
        <v>3.6</v>
      </c>
      <c r="DY22" s="254">
        <v>3.7</v>
      </c>
      <c r="DZ22" s="255"/>
      <c r="EA22" s="216"/>
      <c r="EB22" s="256">
        <v>3.1</v>
      </c>
      <c r="EC22" s="257">
        <v>3.6</v>
      </c>
      <c r="ED22" s="257">
        <v>4.0999999999999996</v>
      </c>
      <c r="EE22" s="258"/>
      <c r="EF22" s="216">
        <v>3.2</v>
      </c>
      <c r="EG22" s="216">
        <v>3.1</v>
      </c>
      <c r="EH22" s="216">
        <v>3.5</v>
      </c>
      <c r="EI22" s="216">
        <v>0</v>
      </c>
      <c r="EJ22" s="566">
        <v>3.3</v>
      </c>
    </row>
    <row r="23" spans="1:141">
      <c r="A23" s="20">
        <f t="shared" si="1"/>
        <v>60319</v>
      </c>
      <c r="B23" s="456" t="s">
        <v>49</v>
      </c>
      <c r="C23" s="457" t="s">
        <v>178</v>
      </c>
      <c r="D23" s="457" t="s">
        <v>167</v>
      </c>
      <c r="E23" s="457">
        <v>0</v>
      </c>
      <c r="F23" s="223">
        <v>5</v>
      </c>
      <c r="G23" s="183">
        <v>5</v>
      </c>
      <c r="H23" s="183">
        <v>5</v>
      </c>
      <c r="I23" s="183">
        <v>4.5</v>
      </c>
      <c r="J23" s="183">
        <v>3.6</v>
      </c>
      <c r="K23" s="183">
        <v>5</v>
      </c>
      <c r="L23" s="183">
        <v>4</v>
      </c>
      <c r="M23" s="183">
        <v>1</v>
      </c>
      <c r="N23" s="183"/>
      <c r="O23" s="224"/>
      <c r="P23" s="167">
        <v>3</v>
      </c>
      <c r="Q23" s="223">
        <v>4.0999999999999996</v>
      </c>
      <c r="R23" s="225"/>
      <c r="S23" s="225"/>
      <c r="T23" s="168"/>
      <c r="U23" s="168"/>
      <c r="V23" s="168"/>
      <c r="W23" s="166"/>
      <c r="X23" s="183">
        <v>5</v>
      </c>
      <c r="Y23" s="169">
        <v>4.5999999999999996</v>
      </c>
      <c r="Z23" s="170">
        <v>3.6</v>
      </c>
      <c r="AB23" s="274">
        <v>4.5</v>
      </c>
      <c r="AC23" s="183">
        <v>3</v>
      </c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3.8</v>
      </c>
      <c r="AN23" s="225"/>
      <c r="AO23" s="225"/>
      <c r="AP23" s="168"/>
      <c r="AQ23" s="168"/>
      <c r="AR23" s="168"/>
      <c r="AS23" s="166"/>
      <c r="AT23" s="183">
        <v>4.7</v>
      </c>
      <c r="AU23" s="169">
        <v>4.5999999999999996</v>
      </c>
      <c r="AV23" s="173">
        <v>3.6</v>
      </c>
      <c r="AX23" s="228"/>
      <c r="AY23" s="229"/>
      <c r="AZ23" s="229"/>
      <c r="BA23" s="229"/>
      <c r="BB23" s="229"/>
      <c r="BC23" s="230"/>
      <c r="BE23" s="231">
        <v>1</v>
      </c>
      <c r="BF23" s="183">
        <v>1</v>
      </c>
      <c r="BG23" s="183"/>
      <c r="BH23" s="183"/>
      <c r="BI23" s="183"/>
      <c r="BJ23" s="183"/>
      <c r="BK23" s="183"/>
      <c r="BL23" s="183"/>
      <c r="BM23" s="183"/>
      <c r="BN23" s="226"/>
      <c r="BO23" s="227"/>
      <c r="BP23" s="223">
        <v>1</v>
      </c>
      <c r="BQ23" s="225"/>
      <c r="BR23" s="225"/>
      <c r="BS23" s="168"/>
      <c r="BT23" s="168"/>
      <c r="BU23" s="168"/>
      <c r="BV23" s="166"/>
      <c r="BW23" s="183">
        <v>4.7</v>
      </c>
      <c r="BX23" s="169">
        <v>4.5999999999999996</v>
      </c>
      <c r="BY23" s="184">
        <v>3.6</v>
      </c>
      <c r="CA23" s="185">
        <v>4</v>
      </c>
      <c r="CB23" s="232" t="s">
        <v>416</v>
      </c>
      <c r="CC23" s="187"/>
      <c r="CD23" s="188">
        <v>3.9</v>
      </c>
      <c r="CE23" s="233" t="s">
        <v>416</v>
      </c>
      <c r="CF23" s="190"/>
      <c r="CG23" s="191">
        <v>1.7</v>
      </c>
      <c r="CH23" s="234" t="s">
        <v>418</v>
      </c>
      <c r="CI23" s="190"/>
      <c r="CJ23" s="235">
        <v>3.5088571430000002</v>
      </c>
      <c r="CL23" s="236"/>
      <c r="CM23" s="237">
        <v>1</v>
      </c>
      <c r="CN23" s="238">
        <v>1</v>
      </c>
      <c r="CP23" s="239">
        <v>4</v>
      </c>
      <c r="CQ23" s="240">
        <v>5</v>
      </c>
      <c r="CR23" s="240">
        <v>4</v>
      </c>
      <c r="CS23" s="240">
        <v>5</v>
      </c>
      <c r="CT23" s="241">
        <v>5</v>
      </c>
      <c r="CU23" s="242">
        <v>4.5999999999999996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>
        <v>9</v>
      </c>
      <c r="DM23" s="248"/>
      <c r="DN23" s="248"/>
      <c r="DO23" s="249"/>
      <c r="DR23" s="250">
        <v>3.9</v>
      </c>
      <c r="DS23" s="251">
        <v>3.7</v>
      </c>
      <c r="DT23" s="251">
        <v>4</v>
      </c>
      <c r="DU23" s="252"/>
      <c r="DV23" s="216"/>
      <c r="DW23" s="253">
        <v>3.1</v>
      </c>
      <c r="DX23" s="254">
        <v>3.9</v>
      </c>
      <c r="DY23" s="254">
        <v>3.9</v>
      </c>
      <c r="DZ23" s="255"/>
      <c r="EA23" s="216"/>
      <c r="EB23" s="256">
        <v>4.0999999999999996</v>
      </c>
      <c r="EC23" s="257">
        <v>3.2</v>
      </c>
      <c r="ED23" s="257">
        <v>1.7</v>
      </c>
      <c r="EE23" s="258"/>
      <c r="EF23" s="216">
        <v>3.8</v>
      </c>
      <c r="EG23" s="216">
        <v>3.6</v>
      </c>
      <c r="EH23" s="216">
        <v>3.5</v>
      </c>
      <c r="EI23" s="216">
        <v>0</v>
      </c>
      <c r="EJ23" s="566">
        <v>3.6</v>
      </c>
    </row>
    <row r="24" spans="1:141">
      <c r="A24" s="20">
        <f t="shared" si="1"/>
        <v>60320</v>
      </c>
      <c r="B24" s="456" t="s">
        <v>119</v>
      </c>
      <c r="C24" s="457" t="s">
        <v>159</v>
      </c>
      <c r="D24" s="457" t="s">
        <v>43</v>
      </c>
      <c r="E24" s="457" t="s">
        <v>47</v>
      </c>
      <c r="F24" s="223" t="s">
        <v>431</v>
      </c>
      <c r="G24" s="183">
        <v>1</v>
      </c>
      <c r="H24" s="183">
        <v>5</v>
      </c>
      <c r="I24" s="183">
        <v>2</v>
      </c>
      <c r="J24" s="263">
        <v>3.4</v>
      </c>
      <c r="K24" s="264">
        <v>4</v>
      </c>
      <c r="L24" s="264">
        <v>3</v>
      </c>
      <c r="M24" s="183">
        <v>1</v>
      </c>
      <c r="N24" s="183"/>
      <c r="O24" s="224"/>
      <c r="P24" s="167">
        <v>1</v>
      </c>
      <c r="Q24" s="223">
        <v>2.4</v>
      </c>
      <c r="R24" s="225"/>
      <c r="S24" s="225"/>
      <c r="T24" s="168"/>
      <c r="U24" s="168"/>
      <c r="V24" s="168"/>
      <c r="W24" s="166"/>
      <c r="X24" s="183">
        <v>3.5</v>
      </c>
      <c r="Y24" s="169">
        <v>3</v>
      </c>
      <c r="Z24" s="170">
        <v>3.4</v>
      </c>
      <c r="AB24" s="223">
        <v>1</v>
      </c>
      <c r="AC24" s="183">
        <v>1</v>
      </c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1</v>
      </c>
      <c r="AN24" s="225"/>
      <c r="AO24" s="225"/>
      <c r="AP24" s="168"/>
      <c r="AQ24" s="168"/>
      <c r="AR24" s="168"/>
      <c r="AS24" s="166"/>
      <c r="AT24" s="183">
        <v>4.0999999999999996</v>
      </c>
      <c r="AU24" s="169">
        <v>3</v>
      </c>
      <c r="AV24" s="173">
        <v>3.4</v>
      </c>
      <c r="AX24" s="228"/>
      <c r="AY24" s="229"/>
      <c r="AZ24" s="229"/>
      <c r="BA24" s="229"/>
      <c r="BB24" s="229"/>
      <c r="BC24" s="230"/>
      <c r="BE24" s="231">
        <v>1</v>
      </c>
      <c r="BF24" s="183">
        <v>1</v>
      </c>
      <c r="BG24" s="183"/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/>
      <c r="BR24" s="225"/>
      <c r="BS24" s="168"/>
      <c r="BT24" s="168"/>
      <c r="BU24" s="168"/>
      <c r="BV24" s="166"/>
      <c r="BW24" s="183">
        <v>4.4000000000000004</v>
      </c>
      <c r="BX24" s="169">
        <v>3</v>
      </c>
      <c r="BY24" s="184">
        <v>3.4</v>
      </c>
      <c r="CA24" s="185">
        <v>2.2999999999999998</v>
      </c>
      <c r="CB24" s="232" t="s">
        <v>418</v>
      </c>
      <c r="CC24" s="187"/>
      <c r="CD24" s="188">
        <v>1.5</v>
      </c>
      <c r="CE24" s="233" t="s">
        <v>418</v>
      </c>
      <c r="CF24" s="190"/>
      <c r="CG24" s="191">
        <v>1.6</v>
      </c>
      <c r="CH24" s="234" t="s">
        <v>418</v>
      </c>
      <c r="CI24" s="190"/>
      <c r="CJ24" s="235">
        <v>2.0129999999999999</v>
      </c>
      <c r="CL24" s="236">
        <v>5</v>
      </c>
      <c r="CM24" s="237">
        <v>3</v>
      </c>
      <c r="CN24" s="238">
        <v>2</v>
      </c>
      <c r="CP24" s="239">
        <v>3</v>
      </c>
      <c r="CQ24" s="240">
        <v>3</v>
      </c>
      <c r="CR24" s="240">
        <v>3</v>
      </c>
      <c r="CS24" s="240">
        <v>3</v>
      </c>
      <c r="CT24" s="241">
        <v>3</v>
      </c>
      <c r="CU24" s="242">
        <v>3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3.1</v>
      </c>
      <c r="DS24" s="251">
        <v>2.6</v>
      </c>
      <c r="DT24" s="251">
        <v>2.2999999999999998</v>
      </c>
      <c r="DU24" s="252"/>
      <c r="DV24" s="216"/>
      <c r="DW24" s="253">
        <v>1.9</v>
      </c>
      <c r="DX24" s="254">
        <v>2.1</v>
      </c>
      <c r="DY24" s="254">
        <v>1.5</v>
      </c>
      <c r="DZ24" s="255"/>
      <c r="EA24" s="216"/>
      <c r="EB24" s="256">
        <v>2.2000000000000002</v>
      </c>
      <c r="EC24" s="257">
        <v>1.5</v>
      </c>
      <c r="ED24" s="257">
        <v>1.6</v>
      </c>
      <c r="EE24" s="258"/>
      <c r="EF24" s="216">
        <v>2.7</v>
      </c>
      <c r="EG24" s="216">
        <v>2.2000000000000002</v>
      </c>
      <c r="EH24" s="216">
        <v>2</v>
      </c>
      <c r="EI24" s="216">
        <v>0</v>
      </c>
      <c r="EJ24" s="566">
        <v>2.2999999999999998</v>
      </c>
    </row>
    <row r="25" spans="1:141">
      <c r="A25" s="20">
        <f t="shared" si="1"/>
        <v>60321</v>
      </c>
      <c r="B25" s="456" t="s">
        <v>70</v>
      </c>
      <c r="C25" s="457" t="s">
        <v>44</v>
      </c>
      <c r="D25" s="457" t="s">
        <v>89</v>
      </c>
      <c r="E25" s="457">
        <v>0</v>
      </c>
      <c r="F25" s="223">
        <v>1</v>
      </c>
      <c r="G25" s="183">
        <v>1</v>
      </c>
      <c r="H25" s="183">
        <v>5</v>
      </c>
      <c r="I25" s="183">
        <v>4.5</v>
      </c>
      <c r="J25" s="183">
        <v>3.4</v>
      </c>
      <c r="K25" s="183">
        <v>3</v>
      </c>
      <c r="L25" s="183">
        <v>2</v>
      </c>
      <c r="M25" s="183">
        <v>1</v>
      </c>
      <c r="N25" s="183"/>
      <c r="O25" s="224"/>
      <c r="P25" s="167">
        <v>2</v>
      </c>
      <c r="Q25" s="223">
        <v>2.6</v>
      </c>
      <c r="R25" s="225"/>
      <c r="S25" s="225"/>
      <c r="T25" s="168"/>
      <c r="U25" s="168"/>
      <c r="V25" s="168"/>
      <c r="W25" s="166"/>
      <c r="X25" s="183">
        <v>4.7</v>
      </c>
      <c r="Y25" s="169">
        <v>4</v>
      </c>
      <c r="Z25" s="170">
        <v>3.4</v>
      </c>
      <c r="AB25" s="223">
        <v>4</v>
      </c>
      <c r="AC25" s="183">
        <v>2</v>
      </c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3</v>
      </c>
      <c r="AN25" s="225"/>
      <c r="AO25" s="225"/>
      <c r="AP25" s="168"/>
      <c r="AQ25" s="168"/>
      <c r="AR25" s="168"/>
      <c r="AS25" s="166"/>
      <c r="AT25" s="183">
        <v>4.7</v>
      </c>
      <c r="AU25" s="169">
        <v>4</v>
      </c>
      <c r="AV25" s="173">
        <v>3.4</v>
      </c>
      <c r="AX25" s="228"/>
      <c r="AY25" s="229"/>
      <c r="AZ25" s="229"/>
      <c r="BA25" s="229"/>
      <c r="BB25" s="229"/>
      <c r="BC25" s="230"/>
      <c r="BE25" s="231">
        <v>1</v>
      </c>
      <c r="BF25" s="183">
        <v>3.5</v>
      </c>
      <c r="BG25" s="183"/>
      <c r="BH25" s="183"/>
      <c r="BI25" s="183"/>
      <c r="BJ25" s="183"/>
      <c r="BK25" s="183"/>
      <c r="BL25" s="183"/>
      <c r="BM25" s="183"/>
      <c r="BN25" s="226"/>
      <c r="BO25" s="227"/>
      <c r="BP25" s="223">
        <v>2.2999999999999998</v>
      </c>
      <c r="BQ25" s="225"/>
      <c r="BR25" s="225"/>
      <c r="BS25" s="168"/>
      <c r="BT25" s="168"/>
      <c r="BU25" s="168"/>
      <c r="BV25" s="166"/>
      <c r="BW25" s="183">
        <v>4.7</v>
      </c>
      <c r="BX25" s="169">
        <v>4</v>
      </c>
      <c r="BY25" s="184">
        <v>3.4</v>
      </c>
      <c r="CA25" s="185">
        <v>2.8</v>
      </c>
      <c r="CB25" s="232" t="s">
        <v>418</v>
      </c>
      <c r="CC25" s="187"/>
      <c r="CD25" s="188">
        <v>3.2</v>
      </c>
      <c r="CE25" s="233" t="s">
        <v>416</v>
      </c>
      <c r="CF25" s="190"/>
      <c r="CG25" s="191">
        <v>2.6</v>
      </c>
      <c r="CH25" s="234" t="s">
        <v>418</v>
      </c>
      <c r="CI25" s="190"/>
      <c r="CJ25" s="235">
        <v>2.8632142859999998</v>
      </c>
      <c r="CL25" s="236">
        <v>1</v>
      </c>
      <c r="CM25" s="237">
        <v>1</v>
      </c>
      <c r="CN25" s="238">
        <v>1</v>
      </c>
      <c r="CP25" s="239">
        <v>4</v>
      </c>
      <c r="CQ25" s="240">
        <v>3</v>
      </c>
      <c r="CR25" s="240">
        <v>3</v>
      </c>
      <c r="CS25" s="240">
        <v>5</v>
      </c>
      <c r="CT25" s="241">
        <v>5</v>
      </c>
      <c r="CU25" s="242">
        <v>4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>
        <v>6</v>
      </c>
      <c r="DM25" s="248"/>
      <c r="DN25" s="248"/>
      <c r="DO25" s="249"/>
      <c r="DR25" s="250">
        <v>2.7</v>
      </c>
      <c r="DS25" s="251">
        <v>3.2</v>
      </c>
      <c r="DT25" s="251">
        <v>2.8</v>
      </c>
      <c r="DU25" s="252"/>
      <c r="DV25" s="216"/>
      <c r="DW25" s="253">
        <v>1.9</v>
      </c>
      <c r="DX25" s="254">
        <v>3</v>
      </c>
      <c r="DY25" s="254">
        <v>3.2</v>
      </c>
      <c r="DZ25" s="255"/>
      <c r="EA25" s="216"/>
      <c r="EB25" s="256">
        <v>2.1</v>
      </c>
      <c r="EC25" s="257">
        <v>4</v>
      </c>
      <c r="ED25" s="257">
        <v>2.6</v>
      </c>
      <c r="EE25" s="258"/>
      <c r="EF25" s="216">
        <v>2.4</v>
      </c>
      <c r="EG25" s="216">
        <v>3.3</v>
      </c>
      <c r="EH25" s="216">
        <v>2.9</v>
      </c>
      <c r="EI25" s="216">
        <v>0</v>
      </c>
      <c r="EJ25" s="566">
        <v>2.9</v>
      </c>
    </row>
    <row r="26" spans="1:141">
      <c r="A26" s="20">
        <f t="shared" si="1"/>
        <v>60322</v>
      </c>
      <c r="B26" s="456" t="s">
        <v>280</v>
      </c>
      <c r="C26" s="457" t="s">
        <v>281</v>
      </c>
      <c r="D26" s="457" t="s">
        <v>136</v>
      </c>
      <c r="E26" s="457" t="s">
        <v>110</v>
      </c>
      <c r="F26" s="223">
        <v>4</v>
      </c>
      <c r="G26" s="183">
        <v>2.1</v>
      </c>
      <c r="H26" s="183">
        <v>2.5</v>
      </c>
      <c r="I26" s="183">
        <v>2</v>
      </c>
      <c r="J26" s="183">
        <v>3.6</v>
      </c>
      <c r="K26" s="183">
        <v>5</v>
      </c>
      <c r="L26" s="183">
        <v>3.2</v>
      </c>
      <c r="M26" s="183">
        <v>1</v>
      </c>
      <c r="N26" s="183"/>
      <c r="O26" s="224"/>
      <c r="P26" s="167">
        <v>2.7</v>
      </c>
      <c r="Q26" s="223">
        <v>2.9</v>
      </c>
      <c r="R26" s="225"/>
      <c r="S26" s="225"/>
      <c r="T26" s="168"/>
      <c r="U26" s="168"/>
      <c r="V26" s="168"/>
      <c r="W26" s="166"/>
      <c r="X26" s="183">
        <v>5</v>
      </c>
      <c r="Y26" s="169">
        <v>3.8</v>
      </c>
      <c r="Z26" s="170">
        <v>3.6</v>
      </c>
      <c r="AB26" s="260">
        <v>1</v>
      </c>
      <c r="AC26" s="183">
        <v>1</v>
      </c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1</v>
      </c>
      <c r="AN26" s="225"/>
      <c r="AO26" s="225"/>
      <c r="AP26" s="168"/>
      <c r="AQ26" s="168"/>
      <c r="AR26" s="168"/>
      <c r="AS26" s="166"/>
      <c r="AT26" s="183">
        <v>4.7</v>
      </c>
      <c r="AU26" s="169">
        <v>3.8</v>
      </c>
      <c r="AV26" s="173">
        <v>3.6</v>
      </c>
      <c r="AX26" s="228"/>
      <c r="AY26" s="229"/>
      <c r="AZ26" s="229"/>
      <c r="BA26" s="229"/>
      <c r="BB26" s="229"/>
      <c r="BC26" s="230"/>
      <c r="BE26" s="260">
        <v>1</v>
      </c>
      <c r="BF26" s="183">
        <v>1</v>
      </c>
      <c r="BG26" s="183"/>
      <c r="BH26" s="183"/>
      <c r="BI26" s="183"/>
      <c r="BJ26" s="183"/>
      <c r="BK26" s="183"/>
      <c r="BL26" s="183"/>
      <c r="BM26" s="183"/>
      <c r="BN26" s="226"/>
      <c r="BO26" s="227"/>
      <c r="BP26" s="223">
        <v>1</v>
      </c>
      <c r="BQ26" s="225"/>
      <c r="BR26" s="225"/>
      <c r="BS26" s="168"/>
      <c r="BT26" s="168"/>
      <c r="BU26" s="168"/>
      <c r="BV26" s="166"/>
      <c r="BW26" s="183">
        <v>4.7</v>
      </c>
      <c r="BX26" s="169">
        <v>3.8</v>
      </c>
      <c r="BY26" s="184">
        <v>3.6</v>
      </c>
      <c r="CA26" s="185">
        <v>3.2</v>
      </c>
      <c r="CB26" s="232" t="s">
        <v>416</v>
      </c>
      <c r="CC26" s="187"/>
      <c r="CD26" s="188">
        <v>1.6</v>
      </c>
      <c r="CE26" s="233" t="s">
        <v>418</v>
      </c>
      <c r="CF26" s="190"/>
      <c r="CG26" s="191">
        <v>1.6</v>
      </c>
      <c r="CH26" s="234" t="s">
        <v>418</v>
      </c>
      <c r="CI26" s="190"/>
      <c r="CJ26" s="235">
        <v>2.5528214290000002</v>
      </c>
      <c r="CL26" s="236"/>
      <c r="CM26" s="237">
        <v>1</v>
      </c>
      <c r="CN26" s="238">
        <v>1</v>
      </c>
      <c r="CP26" s="239">
        <v>3</v>
      </c>
      <c r="CQ26" s="240">
        <v>3</v>
      </c>
      <c r="CR26" s="240">
        <v>3</v>
      </c>
      <c r="CS26" s="240">
        <v>5</v>
      </c>
      <c r="CT26" s="241">
        <v>5</v>
      </c>
      <c r="CU26" s="242">
        <v>3.8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>
        <v>8</v>
      </c>
      <c r="DM26" s="248"/>
      <c r="DN26" s="248"/>
      <c r="DO26" s="249"/>
      <c r="DR26" s="250">
        <v>3.1</v>
      </c>
      <c r="DS26" s="251">
        <v>3.1</v>
      </c>
      <c r="DT26" s="251">
        <v>3.2</v>
      </c>
      <c r="DU26" s="252"/>
      <c r="DV26" s="216"/>
      <c r="DW26" s="253">
        <v>4</v>
      </c>
      <c r="DX26" s="254">
        <v>2.7</v>
      </c>
      <c r="DY26" s="254">
        <v>1.6</v>
      </c>
      <c r="DZ26" s="255"/>
      <c r="EA26" s="216"/>
      <c r="EB26" s="256">
        <v>3.4</v>
      </c>
      <c r="EC26" s="257">
        <v>3.7</v>
      </c>
      <c r="ED26" s="257">
        <v>1.6</v>
      </c>
      <c r="EE26" s="258"/>
      <c r="EF26" s="216">
        <v>3.4</v>
      </c>
      <c r="EG26" s="216">
        <v>3.1</v>
      </c>
      <c r="EH26" s="216">
        <v>2.6</v>
      </c>
      <c r="EI26" s="216">
        <v>0</v>
      </c>
      <c r="EJ26" s="566">
        <v>3</v>
      </c>
    </row>
    <row r="27" spans="1:141">
      <c r="A27" s="20">
        <f t="shared" si="1"/>
        <v>60323</v>
      </c>
      <c r="B27" s="456" t="s">
        <v>63</v>
      </c>
      <c r="C27" s="457" t="s">
        <v>282</v>
      </c>
      <c r="D27" s="457" t="s">
        <v>62</v>
      </c>
      <c r="E27" s="457">
        <v>0</v>
      </c>
      <c r="F27" s="223">
        <v>2.5</v>
      </c>
      <c r="G27" s="183">
        <v>1</v>
      </c>
      <c r="H27" s="183">
        <v>5</v>
      </c>
      <c r="I27" s="183">
        <v>1</v>
      </c>
      <c r="J27" s="183">
        <v>3.6</v>
      </c>
      <c r="K27" s="263">
        <v>2</v>
      </c>
      <c r="L27" s="264">
        <v>2</v>
      </c>
      <c r="M27" s="264">
        <v>1</v>
      </c>
      <c r="N27" s="183"/>
      <c r="O27" s="224"/>
      <c r="P27" s="167">
        <v>3.3</v>
      </c>
      <c r="Q27" s="223">
        <v>2.2999999999999998</v>
      </c>
      <c r="R27" s="225"/>
      <c r="S27" s="225"/>
      <c r="T27" s="168"/>
      <c r="U27" s="168"/>
      <c r="V27" s="168"/>
      <c r="W27" s="166"/>
      <c r="X27" s="183">
        <v>4.0999999999999996</v>
      </c>
      <c r="Y27" s="169">
        <v>3.6</v>
      </c>
      <c r="Z27" s="170">
        <v>3.6</v>
      </c>
      <c r="AB27" s="223">
        <v>4.5</v>
      </c>
      <c r="AC27" s="183">
        <v>1</v>
      </c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2.8</v>
      </c>
      <c r="AN27" s="225"/>
      <c r="AO27" s="225"/>
      <c r="AP27" s="168"/>
      <c r="AQ27" s="168"/>
      <c r="AR27" s="168"/>
      <c r="AS27" s="166"/>
      <c r="AT27" s="183">
        <v>4.7</v>
      </c>
      <c r="AU27" s="169">
        <v>3.6</v>
      </c>
      <c r="AV27" s="173">
        <v>3.6</v>
      </c>
      <c r="AX27" s="228"/>
      <c r="AY27" s="229"/>
      <c r="AZ27" s="229"/>
      <c r="BA27" s="229"/>
      <c r="BB27" s="229"/>
      <c r="BC27" s="230"/>
      <c r="BE27" s="231">
        <v>1</v>
      </c>
      <c r="BF27" s="183">
        <v>1</v>
      </c>
      <c r="BG27" s="183"/>
      <c r="BH27" s="183"/>
      <c r="BI27" s="183"/>
      <c r="BJ27" s="183"/>
      <c r="BK27" s="183"/>
      <c r="BL27" s="183"/>
      <c r="BM27" s="183"/>
      <c r="BN27" s="226"/>
      <c r="BO27" s="227"/>
      <c r="BP27" s="223">
        <v>1</v>
      </c>
      <c r="BQ27" s="225"/>
      <c r="BR27" s="225"/>
      <c r="BS27" s="168"/>
      <c r="BT27" s="168"/>
      <c r="BU27" s="168"/>
      <c r="BV27" s="166"/>
      <c r="BW27" s="183">
        <v>4.7</v>
      </c>
      <c r="BX27" s="169">
        <v>3.6</v>
      </c>
      <c r="BY27" s="184">
        <v>3.6</v>
      </c>
      <c r="CA27" s="185">
        <v>2.8</v>
      </c>
      <c r="CB27" s="232" t="s">
        <v>418</v>
      </c>
      <c r="CC27" s="187"/>
      <c r="CD27" s="188">
        <v>3</v>
      </c>
      <c r="CE27" s="233" t="s">
        <v>416</v>
      </c>
      <c r="CF27" s="190"/>
      <c r="CG27" s="191">
        <v>1.6</v>
      </c>
      <c r="CH27" s="234" t="s">
        <v>418</v>
      </c>
      <c r="CI27" s="190"/>
      <c r="CJ27" s="235">
        <v>2.605785714</v>
      </c>
      <c r="CL27" s="236">
        <v>3</v>
      </c>
      <c r="CM27" s="237">
        <v>1</v>
      </c>
      <c r="CN27" s="238">
        <v>1</v>
      </c>
      <c r="CP27" s="239">
        <v>3</v>
      </c>
      <c r="CQ27" s="240">
        <v>4</v>
      </c>
      <c r="CR27" s="240">
        <v>3</v>
      </c>
      <c r="CS27" s="240">
        <v>4</v>
      </c>
      <c r="CT27" s="241">
        <v>4</v>
      </c>
      <c r="CU27" s="242">
        <v>3.6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>
        <v>10</v>
      </c>
      <c r="DM27" s="248"/>
      <c r="DN27" s="248"/>
      <c r="DO27" s="249"/>
      <c r="DR27" s="250">
        <v>3.4</v>
      </c>
      <c r="DS27" s="251">
        <v>2.9</v>
      </c>
      <c r="DT27" s="251">
        <v>2.8</v>
      </c>
      <c r="DU27" s="252"/>
      <c r="DV27" s="216"/>
      <c r="DW27" s="253">
        <v>2.9</v>
      </c>
      <c r="DX27" s="254">
        <v>4</v>
      </c>
      <c r="DY27" s="254">
        <v>3</v>
      </c>
      <c r="DZ27" s="255"/>
      <c r="EA27" s="216"/>
      <c r="EB27" s="256">
        <v>3.4</v>
      </c>
      <c r="EC27" s="257">
        <v>1.6</v>
      </c>
      <c r="ED27" s="257">
        <v>1.6</v>
      </c>
      <c r="EE27" s="258"/>
      <c r="EF27" s="216">
        <v>3.3</v>
      </c>
      <c r="EG27" s="216">
        <v>2.8</v>
      </c>
      <c r="EH27" s="216">
        <v>2.6</v>
      </c>
      <c r="EI27" s="216">
        <v>0</v>
      </c>
      <c r="EJ27" s="566">
        <v>2.9</v>
      </c>
    </row>
    <row r="28" spans="1:141">
      <c r="A28" s="20">
        <f t="shared" si="1"/>
        <v>60324</v>
      </c>
      <c r="B28" s="456" t="s">
        <v>283</v>
      </c>
      <c r="C28" s="457" t="s">
        <v>284</v>
      </c>
      <c r="D28" s="457" t="s">
        <v>22</v>
      </c>
      <c r="E28" s="457" t="s">
        <v>96</v>
      </c>
      <c r="F28" s="223">
        <v>4</v>
      </c>
      <c r="G28" s="183">
        <v>2.1</v>
      </c>
      <c r="H28" s="183">
        <v>5</v>
      </c>
      <c r="I28" s="183">
        <v>2</v>
      </c>
      <c r="J28" s="183">
        <v>4</v>
      </c>
      <c r="K28" s="183">
        <v>1</v>
      </c>
      <c r="L28" s="272">
        <v>3.2</v>
      </c>
      <c r="M28" s="183">
        <v>1</v>
      </c>
      <c r="N28" s="183"/>
      <c r="O28" s="224"/>
      <c r="P28" s="167">
        <v>2</v>
      </c>
      <c r="Q28" s="223">
        <v>2.8</v>
      </c>
      <c r="R28" s="225"/>
      <c r="S28" s="225"/>
      <c r="T28" s="168"/>
      <c r="U28" s="168"/>
      <c r="V28" s="168"/>
      <c r="W28" s="166"/>
      <c r="X28" s="183">
        <v>5</v>
      </c>
      <c r="Y28" s="169">
        <v>4</v>
      </c>
      <c r="Z28" s="170">
        <v>4</v>
      </c>
      <c r="AB28" s="260">
        <v>3.4</v>
      </c>
      <c r="AC28" s="183">
        <v>2</v>
      </c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2.7</v>
      </c>
      <c r="AN28" s="225"/>
      <c r="AO28" s="225"/>
      <c r="AP28" s="168"/>
      <c r="AQ28" s="168"/>
      <c r="AR28" s="168"/>
      <c r="AS28" s="166"/>
      <c r="AT28" s="183">
        <v>5</v>
      </c>
      <c r="AU28" s="169">
        <v>4</v>
      </c>
      <c r="AV28" s="173">
        <v>4</v>
      </c>
      <c r="AX28" s="228"/>
      <c r="AY28" s="229"/>
      <c r="AZ28" s="229"/>
      <c r="BA28" s="229"/>
      <c r="BB28" s="229"/>
      <c r="BC28" s="230"/>
      <c r="BE28" s="260">
        <v>3.4</v>
      </c>
      <c r="BF28" s="183">
        <v>1</v>
      </c>
      <c r="BG28" s="183"/>
      <c r="BH28" s="183"/>
      <c r="BI28" s="183"/>
      <c r="BJ28" s="183"/>
      <c r="BK28" s="183"/>
      <c r="BL28" s="183"/>
      <c r="BM28" s="183"/>
      <c r="BN28" s="226"/>
      <c r="BO28" s="227"/>
      <c r="BP28" s="223">
        <v>2.2000000000000002</v>
      </c>
      <c r="BQ28" s="225"/>
      <c r="BR28" s="225"/>
      <c r="BS28" s="168"/>
      <c r="BT28" s="168"/>
      <c r="BU28" s="168"/>
      <c r="BV28" s="166"/>
      <c r="BW28" s="183">
        <v>5</v>
      </c>
      <c r="BX28" s="169">
        <v>4</v>
      </c>
      <c r="BY28" s="184">
        <v>4</v>
      </c>
      <c r="CA28" s="185">
        <v>3</v>
      </c>
      <c r="CB28" s="232" t="s">
        <v>418</v>
      </c>
      <c r="CC28" s="187"/>
      <c r="CD28" s="188">
        <v>3.1</v>
      </c>
      <c r="CE28" s="233" t="s">
        <v>416</v>
      </c>
      <c r="CF28" s="190"/>
      <c r="CG28" s="191">
        <v>2.7</v>
      </c>
      <c r="CH28" s="234" t="s">
        <v>418</v>
      </c>
      <c r="CI28" s="190"/>
      <c r="CJ28" s="235">
        <v>2.9275000000000002</v>
      </c>
      <c r="CL28" s="236"/>
      <c r="CM28" s="237"/>
      <c r="CN28" s="238"/>
      <c r="CP28" s="239">
        <v>4</v>
      </c>
      <c r="CQ28" s="240">
        <v>3</v>
      </c>
      <c r="CR28" s="240">
        <v>4</v>
      </c>
      <c r="CS28" s="240">
        <v>5</v>
      </c>
      <c r="CT28" s="241">
        <v>4</v>
      </c>
      <c r="CU28" s="242">
        <v>4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>
        <v>2</v>
      </c>
      <c r="DM28" s="248"/>
      <c r="DN28" s="248"/>
      <c r="DO28" s="249"/>
      <c r="DR28" s="250">
        <v>3.4</v>
      </c>
      <c r="DS28" s="251">
        <v>3.2</v>
      </c>
      <c r="DT28" s="251">
        <v>3</v>
      </c>
      <c r="DU28" s="252"/>
      <c r="DV28" s="216"/>
      <c r="DW28" s="253">
        <v>4.4000000000000004</v>
      </c>
      <c r="DX28" s="254">
        <v>3.6</v>
      </c>
      <c r="DY28" s="254">
        <v>3.1</v>
      </c>
      <c r="DZ28" s="255"/>
      <c r="EA28" s="216"/>
      <c r="EB28" s="256">
        <v>4.4000000000000004</v>
      </c>
      <c r="EC28" s="257">
        <v>4.2</v>
      </c>
      <c r="ED28" s="257">
        <v>2.7</v>
      </c>
      <c r="EE28" s="258"/>
      <c r="EF28" s="216">
        <v>3.8</v>
      </c>
      <c r="EG28" s="216">
        <v>3.5</v>
      </c>
      <c r="EH28" s="216">
        <v>2.9</v>
      </c>
      <c r="EI28" s="216">
        <v>0</v>
      </c>
      <c r="EJ28" s="566">
        <v>3.4</v>
      </c>
    </row>
    <row r="29" spans="1:141">
      <c r="A29" s="20">
        <f t="shared" si="1"/>
        <v>60325</v>
      </c>
      <c r="B29" s="456" t="s">
        <v>285</v>
      </c>
      <c r="C29" s="457" t="s">
        <v>84</v>
      </c>
      <c r="D29" s="457" t="s">
        <v>43</v>
      </c>
      <c r="E29" s="457" t="s">
        <v>59</v>
      </c>
      <c r="F29" s="223">
        <v>4</v>
      </c>
      <c r="G29" s="183">
        <v>2.1</v>
      </c>
      <c r="H29" s="183">
        <v>2</v>
      </c>
      <c r="I29" s="183">
        <v>2.2000000000000002</v>
      </c>
      <c r="J29" s="183">
        <v>3.9</v>
      </c>
      <c r="K29" s="183">
        <v>2</v>
      </c>
      <c r="L29" s="183">
        <v>1.5</v>
      </c>
      <c r="M29" s="183">
        <v>1</v>
      </c>
      <c r="N29" s="183"/>
      <c r="O29" s="224"/>
      <c r="P29" s="167">
        <v>2.2999999999999998</v>
      </c>
      <c r="Q29" s="223">
        <v>2.2999999999999998</v>
      </c>
      <c r="R29" s="225"/>
      <c r="S29" s="225"/>
      <c r="T29" s="168"/>
      <c r="U29" s="168"/>
      <c r="V29" s="168"/>
      <c r="W29" s="166"/>
      <c r="X29" s="183">
        <v>3.8</v>
      </c>
      <c r="Y29" s="169">
        <v>3.6</v>
      </c>
      <c r="Z29" s="170">
        <v>3.9</v>
      </c>
      <c r="AB29" s="223">
        <v>1</v>
      </c>
      <c r="AC29" s="183">
        <v>5</v>
      </c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3</v>
      </c>
      <c r="AN29" s="225"/>
      <c r="AO29" s="225"/>
      <c r="AP29" s="168"/>
      <c r="AQ29" s="168"/>
      <c r="AR29" s="168"/>
      <c r="AS29" s="166"/>
      <c r="AT29" s="183">
        <v>4.7</v>
      </c>
      <c r="AU29" s="169">
        <v>3.6</v>
      </c>
      <c r="AV29" s="173">
        <v>3.9</v>
      </c>
      <c r="AX29" s="228"/>
      <c r="AY29" s="229"/>
      <c r="AZ29" s="229"/>
      <c r="BA29" s="229"/>
      <c r="BB29" s="229"/>
      <c r="BC29" s="230"/>
      <c r="BE29" s="231">
        <v>1</v>
      </c>
      <c r="BF29" s="183">
        <v>1</v>
      </c>
      <c r="BG29" s="183"/>
      <c r="BH29" s="183"/>
      <c r="BI29" s="183"/>
      <c r="BJ29" s="183"/>
      <c r="BK29" s="183"/>
      <c r="BL29" s="183"/>
      <c r="BM29" s="183"/>
      <c r="BN29" s="226"/>
      <c r="BO29" s="227"/>
      <c r="BP29" s="223">
        <v>1</v>
      </c>
      <c r="BQ29" s="225"/>
      <c r="BR29" s="225"/>
      <c r="BS29" s="168"/>
      <c r="BT29" s="168"/>
      <c r="BU29" s="168"/>
      <c r="BV29" s="166"/>
      <c r="BW29" s="183">
        <v>4.7</v>
      </c>
      <c r="BX29" s="169">
        <v>3.6</v>
      </c>
      <c r="BY29" s="184">
        <v>3.9</v>
      </c>
      <c r="CA29" s="185">
        <v>2.6</v>
      </c>
      <c r="CB29" s="232" t="s">
        <v>418</v>
      </c>
      <c r="CC29" s="187"/>
      <c r="CD29" s="188">
        <v>3.2</v>
      </c>
      <c r="CE29" s="233" t="s">
        <v>416</v>
      </c>
      <c r="CF29" s="190"/>
      <c r="CG29" s="191">
        <v>1.6</v>
      </c>
      <c r="CH29" s="234" t="s">
        <v>418</v>
      </c>
      <c r="CI29" s="190"/>
      <c r="CJ29" s="235">
        <v>2.5484285710000001</v>
      </c>
      <c r="CL29" s="236">
        <v>4</v>
      </c>
      <c r="CM29" s="237">
        <v>1</v>
      </c>
      <c r="CN29" s="238">
        <v>1</v>
      </c>
      <c r="CP29" s="239">
        <v>4</v>
      </c>
      <c r="CQ29" s="240">
        <v>2</v>
      </c>
      <c r="CR29" s="240">
        <v>3</v>
      </c>
      <c r="CS29" s="240">
        <v>5</v>
      </c>
      <c r="CT29" s="241">
        <v>4</v>
      </c>
      <c r="CU29" s="242">
        <v>3.6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>
        <v>7</v>
      </c>
      <c r="DM29" s="248"/>
      <c r="DN29" s="248"/>
      <c r="DO29" s="249"/>
      <c r="DR29" s="250">
        <v>4.0999999999999996</v>
      </c>
      <c r="DS29" s="251">
        <v>3.3</v>
      </c>
      <c r="DT29" s="251">
        <v>2.6</v>
      </c>
      <c r="DU29" s="252"/>
      <c r="DV29" s="216"/>
      <c r="DW29" s="253">
        <v>3.1</v>
      </c>
      <c r="DX29" s="254">
        <v>3.1</v>
      </c>
      <c r="DY29" s="254">
        <v>3.2</v>
      </c>
      <c r="DZ29" s="255"/>
      <c r="EA29" s="216"/>
      <c r="EB29" s="256">
        <v>3.2</v>
      </c>
      <c r="EC29" s="257">
        <v>3.4</v>
      </c>
      <c r="ED29" s="257">
        <v>1.6</v>
      </c>
      <c r="EE29" s="258"/>
      <c r="EF29" s="216">
        <v>3.7</v>
      </c>
      <c r="EG29" s="216">
        <v>3.3</v>
      </c>
      <c r="EH29" s="216">
        <v>2.5</v>
      </c>
      <c r="EI29" s="216">
        <v>0</v>
      </c>
      <c r="EJ29" s="566">
        <v>3.2</v>
      </c>
    </row>
    <row r="30" spans="1:141">
      <c r="A30" s="20">
        <f t="shared" si="1"/>
        <v>60326</v>
      </c>
      <c r="B30" s="456" t="s">
        <v>152</v>
      </c>
      <c r="C30" s="457" t="s">
        <v>77</v>
      </c>
      <c r="D30" s="457" t="s">
        <v>22</v>
      </c>
      <c r="E30" s="457" t="s">
        <v>23</v>
      </c>
      <c r="F30" s="223">
        <v>5</v>
      </c>
      <c r="G30" s="183">
        <v>2.1</v>
      </c>
      <c r="H30" s="183">
        <v>3.5</v>
      </c>
      <c r="I30" s="183">
        <v>3.2</v>
      </c>
      <c r="J30" s="183">
        <v>4.2</v>
      </c>
      <c r="K30" s="183">
        <v>3</v>
      </c>
      <c r="L30" s="183">
        <v>3</v>
      </c>
      <c r="M30" s="183">
        <v>5</v>
      </c>
      <c r="N30" s="183"/>
      <c r="O30" s="224"/>
      <c r="P30" s="167">
        <v>2</v>
      </c>
      <c r="Q30" s="223">
        <v>3.6</v>
      </c>
      <c r="R30" s="225"/>
      <c r="S30" s="225"/>
      <c r="T30" s="168"/>
      <c r="U30" s="168"/>
      <c r="V30" s="168"/>
      <c r="W30" s="166"/>
      <c r="X30" s="183">
        <v>5</v>
      </c>
      <c r="Y30" s="169">
        <v>4</v>
      </c>
      <c r="Z30" s="170">
        <v>4.2</v>
      </c>
      <c r="AB30" s="223">
        <v>5</v>
      </c>
      <c r="AC30" s="183">
        <v>1</v>
      </c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3</v>
      </c>
      <c r="AN30" s="225"/>
      <c r="AO30" s="225"/>
      <c r="AP30" s="168"/>
      <c r="AQ30" s="168"/>
      <c r="AR30" s="168"/>
      <c r="AS30" s="166"/>
      <c r="AT30" s="183">
        <v>5</v>
      </c>
      <c r="AU30" s="169">
        <v>4</v>
      </c>
      <c r="AV30" s="173">
        <v>4.2</v>
      </c>
      <c r="AX30" s="228"/>
      <c r="AY30" s="229"/>
      <c r="AZ30" s="229"/>
      <c r="BA30" s="229"/>
      <c r="BB30" s="229"/>
      <c r="BC30" s="230"/>
      <c r="BE30" s="231">
        <v>5</v>
      </c>
      <c r="BF30" s="183">
        <v>5</v>
      </c>
      <c r="BG30" s="183"/>
      <c r="BH30" s="183"/>
      <c r="BI30" s="183"/>
      <c r="BJ30" s="183"/>
      <c r="BK30" s="183"/>
      <c r="BL30" s="183"/>
      <c r="BM30" s="183"/>
      <c r="BN30" s="226"/>
      <c r="BO30" s="227"/>
      <c r="BP30" s="223">
        <v>5</v>
      </c>
      <c r="BQ30" s="225"/>
      <c r="BR30" s="225"/>
      <c r="BS30" s="168"/>
      <c r="BT30" s="168"/>
      <c r="BU30" s="168"/>
      <c r="BV30" s="166"/>
      <c r="BW30" s="183">
        <v>5</v>
      </c>
      <c r="BX30" s="169">
        <v>4</v>
      </c>
      <c r="BY30" s="184">
        <v>4.2</v>
      </c>
      <c r="CA30" s="185">
        <v>3.5</v>
      </c>
      <c r="CB30" s="232" t="s">
        <v>416</v>
      </c>
      <c r="CC30" s="187"/>
      <c r="CD30" s="188">
        <v>3.3</v>
      </c>
      <c r="CE30" s="233" t="s">
        <v>416</v>
      </c>
      <c r="CF30" s="190"/>
      <c r="CG30" s="191">
        <v>4.9000000000000004</v>
      </c>
      <c r="CH30" s="234" t="s">
        <v>421</v>
      </c>
      <c r="CI30" s="190"/>
      <c r="CJ30" s="235">
        <v>3.7341071430000001</v>
      </c>
      <c r="CL30" s="236"/>
      <c r="CM30" s="237"/>
      <c r="CN30" s="238"/>
      <c r="CP30" s="239">
        <v>4</v>
      </c>
      <c r="CQ30" s="240">
        <v>3</v>
      </c>
      <c r="CR30" s="240">
        <v>4</v>
      </c>
      <c r="CS30" s="240">
        <v>5</v>
      </c>
      <c r="CT30" s="241">
        <v>4</v>
      </c>
      <c r="CU30" s="242">
        <v>4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>
        <v>6</v>
      </c>
      <c r="DM30" s="248"/>
      <c r="DN30" s="248"/>
      <c r="DO30" s="249"/>
      <c r="DR30" s="250">
        <v>3.8</v>
      </c>
      <c r="DS30" s="251">
        <v>4.0999999999999996</v>
      </c>
      <c r="DT30" s="251">
        <v>3.5</v>
      </c>
      <c r="DU30" s="252"/>
      <c r="DV30" s="216"/>
      <c r="DW30" s="253">
        <v>3.6</v>
      </c>
      <c r="DX30" s="254">
        <v>3.9</v>
      </c>
      <c r="DY30" s="254">
        <v>3.3</v>
      </c>
      <c r="DZ30" s="255"/>
      <c r="EA30" s="216"/>
      <c r="EB30" s="256">
        <v>3.3</v>
      </c>
      <c r="EC30" s="257">
        <v>4.3</v>
      </c>
      <c r="ED30" s="257">
        <v>4.9000000000000004</v>
      </c>
      <c r="EE30" s="258"/>
      <c r="EF30" s="216">
        <v>3.6</v>
      </c>
      <c r="EG30" s="216">
        <v>4.0999999999999996</v>
      </c>
      <c r="EH30" s="216">
        <v>3.7</v>
      </c>
      <c r="EI30" s="216">
        <v>0</v>
      </c>
      <c r="EJ30" s="566">
        <v>3.8</v>
      </c>
    </row>
    <row r="31" spans="1:141">
      <c r="A31" s="20">
        <f t="shared" si="1"/>
        <v>60327</v>
      </c>
      <c r="B31" s="456" t="s">
        <v>166</v>
      </c>
      <c r="C31" s="457" t="s">
        <v>24</v>
      </c>
      <c r="D31" s="457" t="s">
        <v>136</v>
      </c>
      <c r="E31" s="457" t="s">
        <v>110</v>
      </c>
      <c r="F31" s="223"/>
      <c r="G31" s="275"/>
      <c r="H31" s="183"/>
      <c r="I31" s="183"/>
      <c r="J31" s="275"/>
      <c r="K31" s="183"/>
      <c r="L31" s="183"/>
      <c r="M31" s="183"/>
      <c r="N31" s="183"/>
      <c r="O31" s="224"/>
      <c r="P31" s="167">
        <v>1</v>
      </c>
      <c r="Q31" s="223">
        <v>0</v>
      </c>
      <c r="R31" s="225"/>
      <c r="S31" s="225"/>
      <c r="T31" s="168"/>
      <c r="U31" s="168"/>
      <c r="V31" s="168"/>
      <c r="W31" s="166"/>
      <c r="X31" s="183">
        <v>-0.1</v>
      </c>
      <c r="Y31" s="169">
        <v>0</v>
      </c>
      <c r="Z31" s="170">
        <v>0</v>
      </c>
      <c r="AB31" s="223"/>
      <c r="AC31" s="183"/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0</v>
      </c>
      <c r="AN31" s="225"/>
      <c r="AO31" s="225"/>
      <c r="AP31" s="168"/>
      <c r="AQ31" s="168"/>
      <c r="AR31" s="168"/>
      <c r="AS31" s="166"/>
      <c r="AT31" s="183">
        <v>-0.1</v>
      </c>
      <c r="AU31" s="169">
        <v>0</v>
      </c>
      <c r="AV31" s="173">
        <v>0</v>
      </c>
      <c r="AX31" s="228"/>
      <c r="AY31" s="229"/>
      <c r="AZ31" s="229"/>
      <c r="BA31" s="229"/>
      <c r="BB31" s="229"/>
      <c r="BC31" s="230"/>
      <c r="BE31" s="231"/>
      <c r="BF31" s="183"/>
      <c r="BG31" s="183"/>
      <c r="BH31" s="183"/>
      <c r="BI31" s="183"/>
      <c r="BJ31" s="183"/>
      <c r="BK31" s="183"/>
      <c r="BL31" s="183"/>
      <c r="BM31" s="183"/>
      <c r="BN31" s="226"/>
      <c r="BO31" s="227"/>
      <c r="BP31" s="223">
        <v>0</v>
      </c>
      <c r="BQ31" s="225"/>
      <c r="BR31" s="225"/>
      <c r="BS31" s="168"/>
      <c r="BT31" s="168"/>
      <c r="BU31" s="168"/>
      <c r="BV31" s="166"/>
      <c r="BW31" s="183">
        <v>-0.1</v>
      </c>
      <c r="BX31" s="169">
        <v>0</v>
      </c>
      <c r="BY31" s="184">
        <v>0</v>
      </c>
      <c r="CA31" s="185">
        <v>0.2</v>
      </c>
      <c r="CB31" s="232" t="s">
        <v>418</v>
      </c>
      <c r="CC31" s="187"/>
      <c r="CD31" s="188">
        <v>0</v>
      </c>
      <c r="CE31" s="233" t="s">
        <v>418</v>
      </c>
      <c r="CF31" s="190"/>
      <c r="CG31" s="191">
        <v>0</v>
      </c>
      <c r="CH31" s="234" t="s">
        <v>418</v>
      </c>
      <c r="CI31" s="190"/>
      <c r="CJ31" s="235">
        <v>0.11</v>
      </c>
      <c r="CL31" s="236">
        <v>17</v>
      </c>
      <c r="CM31" s="237">
        <v>17</v>
      </c>
      <c r="CN31" s="238">
        <v>17</v>
      </c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1.3</v>
      </c>
      <c r="DT31" s="251">
        <v>0.2</v>
      </c>
      <c r="DU31" s="252"/>
      <c r="DV31" s="216"/>
      <c r="DW31" s="253">
        <v>1.8</v>
      </c>
      <c r="DX31" s="254">
        <v>1.5</v>
      </c>
      <c r="DY31" s="254">
        <v>0</v>
      </c>
      <c r="DZ31" s="255"/>
      <c r="EA31" s="216"/>
      <c r="EB31" s="256">
        <v>2.2999999999999998</v>
      </c>
      <c r="EC31" s="257">
        <v>1.5</v>
      </c>
      <c r="ED31" s="257">
        <v>0</v>
      </c>
      <c r="EE31" s="258"/>
      <c r="EF31" s="216">
        <v>2.7</v>
      </c>
      <c r="EG31" s="216">
        <v>1.4</v>
      </c>
      <c r="EH31" s="216">
        <v>0.1</v>
      </c>
      <c r="EI31" s="216">
        <v>0</v>
      </c>
      <c r="EJ31" s="566">
        <v>0</v>
      </c>
      <c r="EK31" t="s">
        <v>484</v>
      </c>
    </row>
    <row r="32" spans="1:141">
      <c r="A32" s="20">
        <f t="shared" si="1"/>
        <v>60328</v>
      </c>
      <c r="B32" s="456" t="s">
        <v>166</v>
      </c>
      <c r="C32" s="457" t="s">
        <v>135</v>
      </c>
      <c r="D32" s="457" t="s">
        <v>286</v>
      </c>
      <c r="E32" s="457" t="s">
        <v>287</v>
      </c>
      <c r="F32" s="223">
        <v>4</v>
      </c>
      <c r="G32" s="183">
        <v>5</v>
      </c>
      <c r="H32" s="183">
        <v>5</v>
      </c>
      <c r="I32" s="183">
        <v>4.5</v>
      </c>
      <c r="J32" s="183">
        <v>3.8</v>
      </c>
      <c r="K32" s="183">
        <v>5</v>
      </c>
      <c r="L32" s="183">
        <v>1.5</v>
      </c>
      <c r="M32" s="183">
        <v>1</v>
      </c>
      <c r="N32" s="183"/>
      <c r="O32" s="224"/>
      <c r="P32" s="167">
        <v>3</v>
      </c>
      <c r="Q32" s="223">
        <v>3.7</v>
      </c>
      <c r="R32" s="225"/>
      <c r="S32" s="225"/>
      <c r="T32" s="168"/>
      <c r="U32" s="168"/>
      <c r="V32" s="168"/>
      <c r="W32" s="166"/>
      <c r="X32" s="183">
        <v>5</v>
      </c>
      <c r="Y32" s="169">
        <v>4</v>
      </c>
      <c r="Z32" s="170">
        <v>3.8</v>
      </c>
      <c r="AB32" s="223">
        <v>4</v>
      </c>
      <c r="AC32" s="183">
        <v>5</v>
      </c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4.5</v>
      </c>
      <c r="AN32" s="225"/>
      <c r="AO32" s="225"/>
      <c r="AP32" s="168"/>
      <c r="AQ32" s="168"/>
      <c r="AR32" s="168"/>
      <c r="AS32" s="166"/>
      <c r="AT32" s="183">
        <v>4.7</v>
      </c>
      <c r="AU32" s="169">
        <v>4</v>
      </c>
      <c r="AV32" s="173">
        <v>3.8</v>
      </c>
      <c r="AX32" s="228"/>
      <c r="AY32" s="229"/>
      <c r="AZ32" s="229"/>
      <c r="BA32" s="229"/>
      <c r="BB32" s="229"/>
      <c r="BC32" s="230"/>
      <c r="BE32" s="231">
        <v>4</v>
      </c>
      <c r="BF32" s="183">
        <v>1</v>
      </c>
      <c r="BG32" s="183"/>
      <c r="BH32" s="183"/>
      <c r="BI32" s="183"/>
      <c r="BJ32" s="183"/>
      <c r="BK32" s="183"/>
      <c r="BL32" s="183"/>
      <c r="BM32" s="183"/>
      <c r="BN32" s="226"/>
      <c r="BO32" s="227"/>
      <c r="BP32" s="223">
        <v>2.5</v>
      </c>
      <c r="BQ32" s="225"/>
      <c r="BR32" s="225"/>
      <c r="BS32" s="168"/>
      <c r="BT32" s="168"/>
      <c r="BU32" s="168"/>
      <c r="BV32" s="166"/>
      <c r="BW32" s="183">
        <v>4.7</v>
      </c>
      <c r="BX32" s="169">
        <v>4</v>
      </c>
      <c r="BY32" s="184">
        <v>3.8</v>
      </c>
      <c r="CA32" s="185">
        <v>3.7</v>
      </c>
      <c r="CB32" s="232" t="s">
        <v>416</v>
      </c>
      <c r="CC32" s="187"/>
      <c r="CD32" s="188">
        <v>4.5</v>
      </c>
      <c r="CE32" s="233" t="s">
        <v>417</v>
      </c>
      <c r="CF32" s="190"/>
      <c r="CG32" s="191">
        <v>2.9</v>
      </c>
      <c r="CH32" s="234" t="s">
        <v>418</v>
      </c>
      <c r="CI32" s="190"/>
      <c r="CJ32" s="235">
        <v>3.6953928569999999</v>
      </c>
      <c r="CL32" s="236"/>
      <c r="CM32" s="237">
        <v>1</v>
      </c>
      <c r="CN32" s="238">
        <v>1</v>
      </c>
      <c r="CP32" s="239">
        <v>4</v>
      </c>
      <c r="CQ32" s="240">
        <v>3</v>
      </c>
      <c r="CR32" s="240">
        <v>3</v>
      </c>
      <c r="CS32" s="240">
        <v>5</v>
      </c>
      <c r="CT32" s="241">
        <v>5</v>
      </c>
      <c r="CU32" s="242">
        <v>4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>
        <v>9</v>
      </c>
      <c r="DM32" s="248"/>
      <c r="DN32" s="248"/>
      <c r="DO32" s="249"/>
      <c r="DR32" s="250">
        <v>3.2</v>
      </c>
      <c r="DS32" s="251">
        <v>3.4</v>
      </c>
      <c r="DT32" s="251">
        <v>3.7</v>
      </c>
      <c r="DU32" s="252"/>
      <c r="DV32" s="216"/>
      <c r="DW32" s="253">
        <v>1.9</v>
      </c>
      <c r="DX32" s="254">
        <v>3.8</v>
      </c>
      <c r="DY32" s="254">
        <v>4.5</v>
      </c>
      <c r="DZ32" s="255"/>
      <c r="EA32" s="216"/>
      <c r="EB32" s="256">
        <v>2.6</v>
      </c>
      <c r="EC32" s="257">
        <v>3.8</v>
      </c>
      <c r="ED32" s="257">
        <v>2.9</v>
      </c>
      <c r="EE32" s="258"/>
      <c r="EF32" s="216">
        <v>2.8</v>
      </c>
      <c r="EG32" s="216">
        <v>3.6</v>
      </c>
      <c r="EH32" s="216">
        <v>3.7</v>
      </c>
      <c r="EI32" s="216">
        <v>0</v>
      </c>
      <c r="EJ32" s="566">
        <v>3.4</v>
      </c>
    </row>
    <row r="33" spans="1:141">
      <c r="A33" s="20">
        <f t="shared" si="1"/>
        <v>60329</v>
      </c>
      <c r="B33" s="456" t="s">
        <v>77</v>
      </c>
      <c r="C33" s="457" t="s">
        <v>288</v>
      </c>
      <c r="D33" s="457" t="s">
        <v>173</v>
      </c>
      <c r="E33" s="457">
        <v>0</v>
      </c>
      <c r="F33" s="266">
        <v>1</v>
      </c>
      <c r="G33" s="268">
        <v>5</v>
      </c>
      <c r="H33" s="268">
        <v>3.5</v>
      </c>
      <c r="I33" s="268">
        <v>2</v>
      </c>
      <c r="J33" s="268">
        <v>4</v>
      </c>
      <c r="K33" s="268">
        <v>1</v>
      </c>
      <c r="L33" s="268">
        <v>2</v>
      </c>
      <c r="M33" s="268">
        <v>1</v>
      </c>
      <c r="N33" s="268"/>
      <c r="O33" s="224"/>
      <c r="P33" s="167">
        <v>2</v>
      </c>
      <c r="Q33" s="266">
        <v>2.4</v>
      </c>
      <c r="R33" s="269"/>
      <c r="S33" s="269"/>
      <c r="T33" s="169"/>
      <c r="U33" s="169"/>
      <c r="V33" s="169"/>
      <c r="W33" s="166"/>
      <c r="X33" s="183">
        <v>5</v>
      </c>
      <c r="Y33" s="169">
        <v>4</v>
      </c>
      <c r="Z33" s="170">
        <v>4</v>
      </c>
      <c r="AB33" s="266">
        <v>1</v>
      </c>
      <c r="AC33" s="268">
        <v>1</v>
      </c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4</v>
      </c>
      <c r="AV33" s="173">
        <v>4</v>
      </c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/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/>
      <c r="BR33" s="269"/>
      <c r="BS33" s="169"/>
      <c r="BT33" s="169"/>
      <c r="BU33" s="169"/>
      <c r="BV33" s="166"/>
      <c r="BW33" s="183">
        <v>5</v>
      </c>
      <c r="BX33" s="169">
        <v>4</v>
      </c>
      <c r="BY33" s="184">
        <v>4</v>
      </c>
      <c r="CA33" s="185">
        <v>2.8</v>
      </c>
      <c r="CB33" s="232" t="s">
        <v>418</v>
      </c>
      <c r="CC33" s="187"/>
      <c r="CD33" s="188">
        <v>1.7</v>
      </c>
      <c r="CE33" s="233" t="s">
        <v>418</v>
      </c>
      <c r="CF33" s="190"/>
      <c r="CG33" s="191">
        <v>1.7</v>
      </c>
      <c r="CH33" s="234" t="s">
        <v>418</v>
      </c>
      <c r="CI33" s="190"/>
      <c r="CJ33" s="235">
        <v>2.3352499999999998</v>
      </c>
      <c r="CL33" s="236"/>
      <c r="CM33" s="237"/>
      <c r="CN33" s="238"/>
      <c r="CP33" s="239">
        <v>4</v>
      </c>
      <c r="CQ33" s="240">
        <v>3</v>
      </c>
      <c r="CR33" s="240">
        <v>3</v>
      </c>
      <c r="CS33" s="240">
        <v>5</v>
      </c>
      <c r="CT33" s="241">
        <v>5</v>
      </c>
      <c r="CU33" s="242">
        <v>4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>
        <v>2</v>
      </c>
      <c r="DM33" s="248"/>
      <c r="DN33" s="248"/>
      <c r="DO33" s="249"/>
      <c r="DR33" s="250">
        <v>2.6</v>
      </c>
      <c r="DS33" s="251">
        <v>2.1</v>
      </c>
      <c r="DT33" s="251">
        <v>2.8</v>
      </c>
      <c r="DU33" s="252"/>
      <c r="DV33" s="216"/>
      <c r="DW33" s="253">
        <v>1.8</v>
      </c>
      <c r="DX33" s="254">
        <v>1.6</v>
      </c>
      <c r="DY33" s="254">
        <v>1.7</v>
      </c>
      <c r="DZ33" s="255"/>
      <c r="EA33" s="216"/>
      <c r="EB33" s="256">
        <v>1.8</v>
      </c>
      <c r="EC33" s="257">
        <v>1.6</v>
      </c>
      <c r="ED33" s="257">
        <v>1.7</v>
      </c>
      <c r="EE33" s="258"/>
      <c r="EF33" s="216">
        <v>2.2999999999999998</v>
      </c>
      <c r="EG33" s="216">
        <v>1.9</v>
      </c>
      <c r="EH33" s="216">
        <v>2.2999999999999998</v>
      </c>
      <c r="EI33" s="216">
        <v>0</v>
      </c>
      <c r="EJ33" s="566">
        <v>2.2000000000000002</v>
      </c>
    </row>
    <row r="34" spans="1:141">
      <c r="A34" s="20">
        <f t="shared" si="1"/>
        <v>60330</v>
      </c>
      <c r="B34" s="456" t="s">
        <v>27</v>
      </c>
      <c r="C34" s="457" t="s">
        <v>289</v>
      </c>
      <c r="D34" s="457" t="s">
        <v>290</v>
      </c>
      <c r="E34" s="457">
        <v>0</v>
      </c>
      <c r="F34" s="223">
        <v>5</v>
      </c>
      <c r="G34" s="259">
        <v>5</v>
      </c>
      <c r="H34" s="183">
        <v>5</v>
      </c>
      <c r="I34" s="183">
        <v>4</v>
      </c>
      <c r="J34" s="183">
        <v>3.7</v>
      </c>
      <c r="K34" s="183">
        <v>3</v>
      </c>
      <c r="L34" s="183">
        <v>3.2</v>
      </c>
      <c r="M34" s="183">
        <v>1</v>
      </c>
      <c r="N34" s="183"/>
      <c r="O34" s="224"/>
      <c r="P34" s="167">
        <v>2.7</v>
      </c>
      <c r="Q34" s="223">
        <v>3.7</v>
      </c>
      <c r="R34" s="225"/>
      <c r="S34" s="225"/>
      <c r="T34" s="168"/>
      <c r="U34" s="168"/>
      <c r="V34" s="168"/>
      <c r="W34" s="166"/>
      <c r="X34" s="183">
        <v>5</v>
      </c>
      <c r="Y34" s="169">
        <v>4.2</v>
      </c>
      <c r="Z34" s="170">
        <v>3.7</v>
      </c>
      <c r="AB34" s="223">
        <v>5</v>
      </c>
      <c r="AC34" s="183">
        <v>1</v>
      </c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3</v>
      </c>
      <c r="AN34" s="225"/>
      <c r="AO34" s="225"/>
      <c r="AP34" s="168"/>
      <c r="AQ34" s="168"/>
      <c r="AR34" s="168"/>
      <c r="AS34" s="166"/>
      <c r="AT34" s="183">
        <v>4.7</v>
      </c>
      <c r="AU34" s="169">
        <v>4.2</v>
      </c>
      <c r="AV34" s="173">
        <v>3.7</v>
      </c>
      <c r="AX34" s="228"/>
      <c r="AY34" s="229"/>
      <c r="AZ34" s="229"/>
      <c r="BA34" s="229"/>
      <c r="BB34" s="229"/>
      <c r="BC34" s="230"/>
      <c r="BE34" s="231">
        <v>1</v>
      </c>
      <c r="BF34" s="183">
        <v>3.5</v>
      </c>
      <c r="BG34" s="183"/>
      <c r="BH34" s="183"/>
      <c r="BI34" s="183"/>
      <c r="BJ34" s="183"/>
      <c r="BK34" s="183"/>
      <c r="BL34" s="183"/>
      <c r="BM34" s="183"/>
      <c r="BN34" s="226"/>
      <c r="BO34" s="227"/>
      <c r="BP34" s="223">
        <v>2.2999999999999998</v>
      </c>
      <c r="BQ34" s="225"/>
      <c r="BR34" s="225"/>
      <c r="BS34" s="168"/>
      <c r="BT34" s="168"/>
      <c r="BU34" s="168"/>
      <c r="BV34" s="166"/>
      <c r="BW34" s="183">
        <v>4.7</v>
      </c>
      <c r="BX34" s="169">
        <v>4.2</v>
      </c>
      <c r="BY34" s="184">
        <v>3.7</v>
      </c>
      <c r="CA34" s="185">
        <v>3.7</v>
      </c>
      <c r="CB34" s="232" t="s">
        <v>416</v>
      </c>
      <c r="CC34" s="187"/>
      <c r="CD34" s="188">
        <v>3.3</v>
      </c>
      <c r="CE34" s="233" t="s">
        <v>416</v>
      </c>
      <c r="CF34" s="190"/>
      <c r="CG34" s="191">
        <v>2.7</v>
      </c>
      <c r="CH34" s="234" t="s">
        <v>418</v>
      </c>
      <c r="CI34" s="190"/>
      <c r="CJ34" s="235">
        <v>3.389857143</v>
      </c>
      <c r="CL34" s="236"/>
      <c r="CM34" s="237">
        <v>1</v>
      </c>
      <c r="CN34" s="238">
        <v>1</v>
      </c>
      <c r="CP34" s="239">
        <v>4</v>
      </c>
      <c r="CQ34" s="240">
        <v>4</v>
      </c>
      <c r="CR34" s="240">
        <v>3</v>
      </c>
      <c r="CS34" s="240">
        <v>5</v>
      </c>
      <c r="CT34" s="241">
        <v>5</v>
      </c>
      <c r="CU34" s="242">
        <v>4.2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>
        <v>8</v>
      </c>
      <c r="DM34" s="248"/>
      <c r="DN34" s="248"/>
      <c r="DO34" s="249"/>
      <c r="DR34" s="250">
        <v>3.1</v>
      </c>
      <c r="DS34" s="251">
        <v>3.5</v>
      </c>
      <c r="DT34" s="251">
        <v>3.7</v>
      </c>
      <c r="DU34" s="252"/>
      <c r="DV34" s="216"/>
      <c r="DW34" s="253">
        <v>2.8</v>
      </c>
      <c r="DX34" s="254">
        <v>3</v>
      </c>
      <c r="DY34" s="254">
        <v>3.3</v>
      </c>
      <c r="DZ34" s="255"/>
      <c r="EA34" s="216"/>
      <c r="EB34" s="256">
        <v>2.9</v>
      </c>
      <c r="EC34" s="257">
        <v>4.5</v>
      </c>
      <c r="ED34" s="257">
        <v>2.7</v>
      </c>
      <c r="EE34" s="258"/>
      <c r="EF34" s="216">
        <v>3</v>
      </c>
      <c r="EG34" s="216">
        <v>3.6</v>
      </c>
      <c r="EH34" s="216">
        <v>3.4</v>
      </c>
      <c r="EI34" s="216">
        <v>0</v>
      </c>
      <c r="EJ34" s="566">
        <v>3.3</v>
      </c>
    </row>
    <row r="35" spans="1:141">
      <c r="A35" s="20">
        <f t="shared" si="1"/>
        <v>60331</v>
      </c>
      <c r="B35" s="456" t="s">
        <v>27</v>
      </c>
      <c r="C35" s="457" t="s">
        <v>128</v>
      </c>
      <c r="D35" s="457" t="s">
        <v>39</v>
      </c>
      <c r="E35" s="457">
        <v>0</v>
      </c>
      <c r="F35" s="223">
        <v>4</v>
      </c>
      <c r="G35" s="275">
        <v>5</v>
      </c>
      <c r="H35" s="183">
        <v>5</v>
      </c>
      <c r="I35" s="183">
        <v>4.3</v>
      </c>
      <c r="J35" s="183">
        <v>3.7</v>
      </c>
      <c r="K35" s="183">
        <v>2</v>
      </c>
      <c r="L35" s="183">
        <v>2</v>
      </c>
      <c r="M35" s="183">
        <v>1</v>
      </c>
      <c r="N35" s="183"/>
      <c r="O35" s="224"/>
      <c r="P35" s="167">
        <v>2.7</v>
      </c>
      <c r="Q35" s="223">
        <v>3.4</v>
      </c>
      <c r="R35" s="225"/>
      <c r="S35" s="225"/>
      <c r="T35" s="168"/>
      <c r="U35" s="168"/>
      <c r="V35" s="168"/>
      <c r="W35" s="166"/>
      <c r="X35" s="183">
        <v>5</v>
      </c>
      <c r="Y35" s="169">
        <v>3.6</v>
      </c>
      <c r="Z35" s="170">
        <v>3.7</v>
      </c>
      <c r="AB35" s="223">
        <v>4.5</v>
      </c>
      <c r="AC35" s="183">
        <v>3.5</v>
      </c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4</v>
      </c>
      <c r="AN35" s="225"/>
      <c r="AO35" s="225"/>
      <c r="AP35" s="168"/>
      <c r="AQ35" s="168"/>
      <c r="AR35" s="168"/>
      <c r="AS35" s="166"/>
      <c r="AT35" s="183">
        <v>5</v>
      </c>
      <c r="AU35" s="169">
        <v>3.6</v>
      </c>
      <c r="AV35" s="173">
        <v>3.7</v>
      </c>
      <c r="AX35" s="228"/>
      <c r="AY35" s="229"/>
      <c r="AZ35" s="229"/>
      <c r="BA35" s="229"/>
      <c r="BB35" s="229"/>
      <c r="BC35" s="230"/>
      <c r="BE35" s="231">
        <v>4</v>
      </c>
      <c r="BF35" s="183">
        <v>1</v>
      </c>
      <c r="BG35" s="183"/>
      <c r="BH35" s="183"/>
      <c r="BI35" s="183"/>
      <c r="BJ35" s="183"/>
      <c r="BK35" s="183"/>
      <c r="BL35" s="183"/>
      <c r="BM35" s="183"/>
      <c r="BN35" s="226"/>
      <c r="BO35" s="227"/>
      <c r="BP35" s="223">
        <v>2.5</v>
      </c>
      <c r="BQ35" s="225"/>
      <c r="BR35" s="225"/>
      <c r="BS35" s="168"/>
      <c r="BT35" s="168"/>
      <c r="BU35" s="168"/>
      <c r="BV35" s="166"/>
      <c r="BW35" s="183">
        <v>5</v>
      </c>
      <c r="BX35" s="169">
        <v>3.6</v>
      </c>
      <c r="BY35" s="184">
        <v>3.7</v>
      </c>
      <c r="CA35" s="185">
        <v>3.4</v>
      </c>
      <c r="CB35" s="232" t="s">
        <v>416</v>
      </c>
      <c r="CC35" s="187"/>
      <c r="CD35" s="188">
        <v>4.0999999999999996</v>
      </c>
      <c r="CE35" s="233" t="s">
        <v>417</v>
      </c>
      <c r="CF35" s="190"/>
      <c r="CG35" s="191">
        <v>2.9</v>
      </c>
      <c r="CH35" s="234" t="s">
        <v>418</v>
      </c>
      <c r="CI35" s="190"/>
      <c r="CJ35" s="235">
        <v>3.4413571429999998</v>
      </c>
      <c r="CL35" s="236"/>
      <c r="CM35" s="237"/>
      <c r="CN35" s="238"/>
      <c r="CP35" s="239">
        <v>4</v>
      </c>
      <c r="CQ35" s="240">
        <v>4</v>
      </c>
      <c r="CR35" s="240">
        <v>3</v>
      </c>
      <c r="CS35" s="240">
        <v>3</v>
      </c>
      <c r="CT35" s="241">
        <v>4</v>
      </c>
      <c r="CU35" s="242">
        <v>3.6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>
        <v>8</v>
      </c>
      <c r="DM35" s="248"/>
      <c r="DN35" s="248"/>
      <c r="DO35" s="249"/>
      <c r="DR35" s="250">
        <v>4.0999999999999996</v>
      </c>
      <c r="DS35" s="251">
        <v>3.8</v>
      </c>
      <c r="DT35" s="251">
        <v>3.4</v>
      </c>
      <c r="DU35" s="252"/>
      <c r="DV35" s="216"/>
      <c r="DW35" s="253">
        <v>4</v>
      </c>
      <c r="DX35" s="254">
        <v>4.7</v>
      </c>
      <c r="DY35" s="254">
        <v>4.0999999999999996</v>
      </c>
      <c r="DZ35" s="255"/>
      <c r="EA35" s="216"/>
      <c r="EB35" s="256">
        <v>4</v>
      </c>
      <c r="EC35" s="257">
        <v>4.2</v>
      </c>
      <c r="ED35" s="257">
        <v>2.9</v>
      </c>
      <c r="EE35" s="258"/>
      <c r="EF35" s="216">
        <v>4.0999999999999996</v>
      </c>
      <c r="EG35" s="216">
        <v>4.0999999999999996</v>
      </c>
      <c r="EH35" s="216">
        <v>3.4</v>
      </c>
      <c r="EI35" s="216">
        <v>0</v>
      </c>
      <c r="EJ35" s="566">
        <v>3.9</v>
      </c>
    </row>
    <row r="36" spans="1:141">
      <c r="A36" s="20">
        <f t="shared" si="1"/>
        <v>60332</v>
      </c>
      <c r="B36" s="456" t="s">
        <v>135</v>
      </c>
      <c r="C36" s="457" t="s">
        <v>291</v>
      </c>
      <c r="D36" s="457" t="s">
        <v>118</v>
      </c>
      <c r="E36" s="457">
        <v>0</v>
      </c>
      <c r="F36" s="266">
        <v>5</v>
      </c>
      <c r="G36" s="259">
        <v>1</v>
      </c>
      <c r="H36" s="268">
        <v>3</v>
      </c>
      <c r="I36" s="268">
        <v>1</v>
      </c>
      <c r="J36" s="183">
        <v>3.3</v>
      </c>
      <c r="K36" s="183">
        <v>1</v>
      </c>
      <c r="L36" s="183">
        <v>1</v>
      </c>
      <c r="M36" s="268">
        <v>1</v>
      </c>
      <c r="N36" s="268"/>
      <c r="O36" s="224"/>
      <c r="P36" s="167">
        <v>1</v>
      </c>
      <c r="Q36" s="266">
        <v>2</v>
      </c>
      <c r="R36" s="269"/>
      <c r="S36" s="269"/>
      <c r="T36" s="169"/>
      <c r="U36" s="169"/>
      <c r="V36" s="169"/>
      <c r="W36" s="166"/>
      <c r="X36" s="183">
        <v>5</v>
      </c>
      <c r="Y36" s="169">
        <v>3</v>
      </c>
      <c r="Z36" s="170">
        <v>3.3</v>
      </c>
      <c r="AB36" s="274">
        <v>1</v>
      </c>
      <c r="AC36" s="268">
        <v>1</v>
      </c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1</v>
      </c>
      <c r="AN36" s="269"/>
      <c r="AO36" s="269"/>
      <c r="AP36" s="169"/>
      <c r="AQ36" s="169"/>
      <c r="AR36" s="169"/>
      <c r="AS36" s="166"/>
      <c r="AT36" s="183">
        <v>5</v>
      </c>
      <c r="AU36" s="169">
        <v>3</v>
      </c>
      <c r="AV36" s="173">
        <v>3.3</v>
      </c>
      <c r="AX36" s="228"/>
      <c r="AY36" s="229"/>
      <c r="AZ36" s="229"/>
      <c r="BA36" s="229"/>
      <c r="BB36" s="229"/>
      <c r="BC36" s="230"/>
      <c r="BE36" s="274">
        <v>1</v>
      </c>
      <c r="BF36" s="268">
        <v>1</v>
      </c>
      <c r="BG36" s="268"/>
      <c r="BH36" s="268"/>
      <c r="BI36" s="268"/>
      <c r="BJ36" s="268"/>
      <c r="BK36" s="268"/>
      <c r="BL36" s="268"/>
      <c r="BM36" s="268"/>
      <c r="BN36" s="226"/>
      <c r="BO36" s="227"/>
      <c r="BP36" s="223">
        <v>1</v>
      </c>
      <c r="BQ36" s="269"/>
      <c r="BR36" s="269"/>
      <c r="BS36" s="169"/>
      <c r="BT36" s="169"/>
      <c r="BU36" s="169"/>
      <c r="BV36" s="166"/>
      <c r="BW36" s="183">
        <v>5</v>
      </c>
      <c r="BX36" s="169">
        <v>3</v>
      </c>
      <c r="BY36" s="184">
        <v>3.3</v>
      </c>
      <c r="CA36" s="185">
        <v>2.2000000000000002</v>
      </c>
      <c r="CB36" s="232" t="s">
        <v>418</v>
      </c>
      <c r="CC36" s="187"/>
      <c r="CD36" s="188">
        <v>1.6</v>
      </c>
      <c r="CE36" s="233" t="s">
        <v>418</v>
      </c>
      <c r="CF36" s="190"/>
      <c r="CG36" s="191">
        <v>1.6</v>
      </c>
      <c r="CH36" s="234" t="s">
        <v>418</v>
      </c>
      <c r="CI36" s="190"/>
      <c r="CJ36" s="235">
        <v>1.987142857</v>
      </c>
      <c r="CL36" s="236"/>
      <c r="CM36" s="237"/>
      <c r="CN36" s="238"/>
      <c r="CP36" s="239">
        <v>3</v>
      </c>
      <c r="CQ36" s="240">
        <v>3</v>
      </c>
      <c r="CR36" s="240">
        <v>3</v>
      </c>
      <c r="CS36" s="240">
        <v>3</v>
      </c>
      <c r="CT36" s="241">
        <v>3</v>
      </c>
      <c r="CU36" s="242">
        <v>3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4.4000000000000004</v>
      </c>
      <c r="DS36" s="251">
        <v>3.6</v>
      </c>
      <c r="DT36" s="251">
        <v>2.2000000000000002</v>
      </c>
      <c r="DU36" s="252"/>
      <c r="DV36" s="216"/>
      <c r="DW36" s="253">
        <v>4.2</v>
      </c>
      <c r="DX36" s="254">
        <v>3.6</v>
      </c>
      <c r="DY36" s="254">
        <v>1.6</v>
      </c>
      <c r="DZ36" s="255"/>
      <c r="EA36" s="216"/>
      <c r="EB36" s="256">
        <v>4</v>
      </c>
      <c r="EC36" s="257">
        <v>4.2</v>
      </c>
      <c r="ED36" s="257">
        <v>1.6</v>
      </c>
      <c r="EE36" s="258"/>
      <c r="EF36" s="216">
        <v>4.3</v>
      </c>
      <c r="EG36" s="216">
        <v>3.7</v>
      </c>
      <c r="EH36" s="216">
        <v>2</v>
      </c>
      <c r="EI36" s="216">
        <v>0</v>
      </c>
      <c r="EJ36" s="566">
        <v>3.3</v>
      </c>
    </row>
    <row r="37" spans="1:141">
      <c r="A37" s="20">
        <f t="shared" si="1"/>
        <v>60333</v>
      </c>
      <c r="B37" s="456" t="s">
        <v>86</v>
      </c>
      <c r="C37" s="457" t="s">
        <v>292</v>
      </c>
      <c r="D37" s="457" t="s">
        <v>293</v>
      </c>
      <c r="E37" s="457" t="s">
        <v>177</v>
      </c>
      <c r="F37" s="223">
        <v>5</v>
      </c>
      <c r="G37" s="183">
        <v>2.6</v>
      </c>
      <c r="H37" s="183">
        <v>3.5</v>
      </c>
      <c r="I37" s="183">
        <v>5</v>
      </c>
      <c r="J37" s="183">
        <v>3.9</v>
      </c>
      <c r="K37" s="183">
        <v>4</v>
      </c>
      <c r="L37" s="183">
        <v>4</v>
      </c>
      <c r="M37" s="183">
        <v>1</v>
      </c>
      <c r="N37" s="183"/>
      <c r="O37" s="224"/>
      <c r="P37" s="167">
        <v>2</v>
      </c>
      <c r="Q37" s="223">
        <v>3.6</v>
      </c>
      <c r="R37" s="225"/>
      <c r="S37" s="225"/>
      <c r="T37" s="168"/>
      <c r="U37" s="168"/>
      <c r="V37" s="168"/>
      <c r="W37" s="166"/>
      <c r="X37" s="183">
        <v>5</v>
      </c>
      <c r="Y37" s="169">
        <v>5</v>
      </c>
      <c r="Z37" s="170">
        <v>3.9</v>
      </c>
      <c r="AB37" s="276">
        <v>4</v>
      </c>
      <c r="AC37" s="183">
        <v>2</v>
      </c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3</v>
      </c>
      <c r="AN37" s="225"/>
      <c r="AO37" s="225"/>
      <c r="AP37" s="168"/>
      <c r="AQ37" s="168"/>
      <c r="AR37" s="168"/>
      <c r="AS37" s="166"/>
      <c r="AT37" s="183">
        <v>5</v>
      </c>
      <c r="AU37" s="169">
        <v>5</v>
      </c>
      <c r="AV37" s="173">
        <v>3.9</v>
      </c>
      <c r="AX37" s="228"/>
      <c r="AY37" s="229"/>
      <c r="AZ37" s="229"/>
      <c r="BA37" s="229"/>
      <c r="BB37" s="229"/>
      <c r="BC37" s="230"/>
      <c r="BE37" s="276">
        <v>2.5</v>
      </c>
      <c r="BF37" s="183">
        <v>5</v>
      </c>
      <c r="BG37" s="183"/>
      <c r="BH37" s="183"/>
      <c r="BI37" s="183"/>
      <c r="BJ37" s="183"/>
      <c r="BK37" s="183"/>
      <c r="BL37" s="183"/>
      <c r="BM37" s="183"/>
      <c r="BN37" s="226"/>
      <c r="BO37" s="227"/>
      <c r="BP37" s="223">
        <v>3.8</v>
      </c>
      <c r="BQ37" s="225"/>
      <c r="BR37" s="225"/>
      <c r="BS37" s="168"/>
      <c r="BT37" s="168"/>
      <c r="BU37" s="168"/>
      <c r="BV37" s="166"/>
      <c r="BW37" s="183">
        <v>5</v>
      </c>
      <c r="BX37" s="169">
        <v>5</v>
      </c>
      <c r="BY37" s="184">
        <v>3.9</v>
      </c>
      <c r="CA37" s="185">
        <v>3.5</v>
      </c>
      <c r="CB37" s="232" t="s">
        <v>416</v>
      </c>
      <c r="CC37" s="187"/>
      <c r="CD37" s="188">
        <v>3.3</v>
      </c>
      <c r="CE37" s="233" t="s">
        <v>416</v>
      </c>
      <c r="CF37" s="190"/>
      <c r="CG37" s="191">
        <v>3.9</v>
      </c>
      <c r="CH37" s="234" t="s">
        <v>416</v>
      </c>
      <c r="CI37" s="190"/>
      <c r="CJ37" s="235">
        <v>3.5727142860000001</v>
      </c>
      <c r="CL37" s="236"/>
      <c r="CM37" s="237"/>
      <c r="CN37" s="238"/>
      <c r="CP37" s="239">
        <v>5</v>
      </c>
      <c r="CQ37" s="240">
        <v>5</v>
      </c>
      <c r="CR37" s="240">
        <v>5</v>
      </c>
      <c r="CS37" s="240">
        <v>5</v>
      </c>
      <c r="CT37" s="241">
        <v>5</v>
      </c>
      <c r="CU37" s="242">
        <v>5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>
        <v>6</v>
      </c>
      <c r="DM37" s="248"/>
      <c r="DN37" s="248"/>
      <c r="DO37" s="249"/>
      <c r="DR37" s="250">
        <v>3.1</v>
      </c>
      <c r="DS37" s="251">
        <v>3.9</v>
      </c>
      <c r="DT37" s="251">
        <v>3.5</v>
      </c>
      <c r="DU37" s="252"/>
      <c r="DV37" s="216"/>
      <c r="DW37" s="253">
        <v>2.8</v>
      </c>
      <c r="DX37" s="254">
        <v>3.7</v>
      </c>
      <c r="DY37" s="254">
        <v>3.3</v>
      </c>
      <c r="DZ37" s="255"/>
      <c r="EA37" s="216"/>
      <c r="EB37" s="256">
        <v>2.4</v>
      </c>
      <c r="EC37" s="257">
        <v>2.7</v>
      </c>
      <c r="ED37" s="257">
        <v>3.9</v>
      </c>
      <c r="EE37" s="258"/>
      <c r="EF37" s="216">
        <v>2.9</v>
      </c>
      <c r="EG37" s="216">
        <v>3.6</v>
      </c>
      <c r="EH37" s="216">
        <v>3.6</v>
      </c>
      <c r="EI37" s="216">
        <v>0</v>
      </c>
      <c r="EJ37" s="566">
        <v>3.4</v>
      </c>
    </row>
    <row r="38" spans="1:141">
      <c r="A38" s="20">
        <f t="shared" si="1"/>
        <v>60334</v>
      </c>
      <c r="B38" s="456" t="s">
        <v>294</v>
      </c>
      <c r="C38" s="457" t="s">
        <v>280</v>
      </c>
      <c r="D38" s="457" t="s">
        <v>295</v>
      </c>
      <c r="E38" s="457">
        <v>0</v>
      </c>
      <c r="F38" s="223">
        <v>1</v>
      </c>
      <c r="G38" s="259">
        <v>2.1</v>
      </c>
      <c r="H38" s="183">
        <v>3.5</v>
      </c>
      <c r="I38" s="183">
        <v>3.2</v>
      </c>
      <c r="J38" s="183">
        <v>3.9</v>
      </c>
      <c r="K38" s="183">
        <v>1</v>
      </c>
      <c r="L38" s="183">
        <v>1</v>
      </c>
      <c r="M38" s="183">
        <v>1</v>
      </c>
      <c r="N38" s="183"/>
      <c r="O38" s="224"/>
      <c r="P38" s="167">
        <v>1</v>
      </c>
      <c r="Q38" s="223">
        <v>2.1</v>
      </c>
      <c r="R38" s="225"/>
      <c r="S38" s="225"/>
      <c r="T38" s="168"/>
      <c r="U38" s="168"/>
      <c r="V38" s="168"/>
      <c r="W38" s="166"/>
      <c r="X38" s="183">
        <v>2</v>
      </c>
      <c r="Y38" s="169">
        <v>2.8</v>
      </c>
      <c r="Z38" s="170">
        <v>3.9</v>
      </c>
      <c r="AB38" s="223">
        <v>1</v>
      </c>
      <c r="AC38" s="183">
        <v>1</v>
      </c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1</v>
      </c>
      <c r="AN38" s="225"/>
      <c r="AO38" s="225"/>
      <c r="AP38" s="168"/>
      <c r="AQ38" s="168"/>
      <c r="AR38" s="168"/>
      <c r="AS38" s="166"/>
      <c r="AT38" s="183">
        <v>4.4000000000000004</v>
      </c>
      <c r="AU38" s="169">
        <v>2.8</v>
      </c>
      <c r="AV38" s="173">
        <v>3.9</v>
      </c>
      <c r="AX38" s="228"/>
      <c r="AY38" s="229"/>
      <c r="AZ38" s="229"/>
      <c r="BA38" s="229"/>
      <c r="BB38" s="229"/>
      <c r="BC38" s="230"/>
      <c r="BE38" s="231">
        <v>1</v>
      </c>
      <c r="BF38" s="183">
        <v>1</v>
      </c>
      <c r="BG38" s="183"/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/>
      <c r="BR38" s="225"/>
      <c r="BS38" s="168"/>
      <c r="BT38" s="168"/>
      <c r="BU38" s="168"/>
      <c r="BV38" s="166"/>
      <c r="BW38" s="183">
        <v>4.4000000000000004</v>
      </c>
      <c r="BX38" s="169">
        <v>2.8</v>
      </c>
      <c r="BY38" s="184">
        <v>3.9</v>
      </c>
      <c r="CA38" s="185">
        <v>2</v>
      </c>
      <c r="CB38" s="232" t="s">
        <v>418</v>
      </c>
      <c r="CC38" s="187"/>
      <c r="CD38" s="188">
        <v>1.6</v>
      </c>
      <c r="CE38" s="233" t="s">
        <v>418</v>
      </c>
      <c r="CF38" s="190"/>
      <c r="CG38" s="191">
        <v>1.6</v>
      </c>
      <c r="CH38" s="234" t="s">
        <v>418</v>
      </c>
      <c r="CI38" s="190"/>
      <c r="CJ38" s="235">
        <v>1.825214286</v>
      </c>
      <c r="CL38" s="236">
        <v>10</v>
      </c>
      <c r="CM38" s="237">
        <v>2</v>
      </c>
      <c r="CN38" s="238">
        <v>2</v>
      </c>
      <c r="CP38" s="239">
        <v>2</v>
      </c>
      <c r="CQ38" s="240">
        <v>3</v>
      </c>
      <c r="CR38" s="240">
        <v>2</v>
      </c>
      <c r="CS38" s="240">
        <v>3</v>
      </c>
      <c r="CT38" s="241">
        <v>4</v>
      </c>
      <c r="CU38" s="242">
        <v>2.8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3.3</v>
      </c>
      <c r="DS38" s="251">
        <v>2.1</v>
      </c>
      <c r="DT38" s="251">
        <v>2</v>
      </c>
      <c r="DU38" s="252"/>
      <c r="DV38" s="216"/>
      <c r="DW38" s="253">
        <v>1.8</v>
      </c>
      <c r="DX38" s="254">
        <v>1.7</v>
      </c>
      <c r="DY38" s="254">
        <v>1.6</v>
      </c>
      <c r="DZ38" s="255"/>
      <c r="EA38" s="216"/>
      <c r="EB38" s="256">
        <v>2.2000000000000002</v>
      </c>
      <c r="EC38" s="257">
        <v>1.8</v>
      </c>
      <c r="ED38" s="257">
        <v>1.6</v>
      </c>
      <c r="EE38" s="258"/>
      <c r="EF38" s="216">
        <v>2.8</v>
      </c>
      <c r="EG38" s="216">
        <v>1.9</v>
      </c>
      <c r="EH38" s="216">
        <v>1.8</v>
      </c>
      <c r="EI38" s="216">
        <v>0</v>
      </c>
      <c r="EJ38" s="566">
        <v>2.2000000000000002</v>
      </c>
    </row>
    <row r="39" spans="1:141">
      <c r="A39" s="20">
        <f t="shared" si="1"/>
        <v>60335</v>
      </c>
      <c r="B39" s="456" t="s">
        <v>171</v>
      </c>
      <c r="C39" s="457" t="s">
        <v>82</v>
      </c>
      <c r="D39" s="457" t="s">
        <v>296</v>
      </c>
      <c r="E39" s="457">
        <v>0</v>
      </c>
      <c r="F39" s="223">
        <v>5</v>
      </c>
      <c r="G39" s="183">
        <v>2.1</v>
      </c>
      <c r="H39" s="183">
        <v>5</v>
      </c>
      <c r="I39" s="183">
        <v>4.5</v>
      </c>
      <c r="J39" s="183">
        <v>3.8</v>
      </c>
      <c r="K39" s="183">
        <v>2.5</v>
      </c>
      <c r="L39" s="183">
        <v>5</v>
      </c>
      <c r="M39" s="183">
        <v>5</v>
      </c>
      <c r="N39" s="183"/>
      <c r="O39" s="224"/>
      <c r="P39" s="167">
        <v>2</v>
      </c>
      <c r="Q39" s="223">
        <v>4.0999999999999996</v>
      </c>
      <c r="R39" s="225"/>
      <c r="S39" s="225"/>
      <c r="T39" s="168"/>
      <c r="U39" s="168"/>
      <c r="V39" s="168"/>
      <c r="W39" s="166"/>
      <c r="X39" s="183">
        <v>4.4000000000000004</v>
      </c>
      <c r="Y39" s="169">
        <v>3.6</v>
      </c>
      <c r="Z39" s="170">
        <v>3.8</v>
      </c>
      <c r="AB39" s="223">
        <v>1</v>
      </c>
      <c r="AC39" s="183">
        <v>1</v>
      </c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1</v>
      </c>
      <c r="AN39" s="225"/>
      <c r="AO39" s="225"/>
      <c r="AP39" s="168"/>
      <c r="AQ39" s="168"/>
      <c r="AR39" s="168"/>
      <c r="AS39" s="166"/>
      <c r="AT39" s="183">
        <v>4.7</v>
      </c>
      <c r="AU39" s="169">
        <v>3.6</v>
      </c>
      <c r="AV39" s="173">
        <v>3.8</v>
      </c>
      <c r="AX39" s="228"/>
      <c r="AY39" s="229"/>
      <c r="AZ39" s="229"/>
      <c r="BA39" s="229"/>
      <c r="BB39" s="229"/>
      <c r="BC39" s="230"/>
      <c r="BE39" s="231">
        <v>5</v>
      </c>
      <c r="BF39" s="183">
        <v>3.5</v>
      </c>
      <c r="BG39" s="183"/>
      <c r="BH39" s="183"/>
      <c r="BI39" s="183"/>
      <c r="BJ39" s="183"/>
      <c r="BK39" s="183"/>
      <c r="BL39" s="183"/>
      <c r="BM39" s="183"/>
      <c r="BN39" s="226"/>
      <c r="BO39" s="227"/>
      <c r="BP39" s="223">
        <v>4.3</v>
      </c>
      <c r="BQ39" s="225"/>
      <c r="BR39" s="225"/>
      <c r="BS39" s="168"/>
      <c r="BT39" s="168"/>
      <c r="BU39" s="168"/>
      <c r="BV39" s="166"/>
      <c r="BW39" s="183">
        <v>4.7</v>
      </c>
      <c r="BX39" s="169">
        <v>3.6</v>
      </c>
      <c r="BY39" s="184">
        <v>3.8</v>
      </c>
      <c r="CA39" s="185">
        <v>3.7</v>
      </c>
      <c r="CB39" s="232" t="s">
        <v>416</v>
      </c>
      <c r="CC39" s="187"/>
      <c r="CD39" s="188">
        <v>1.6</v>
      </c>
      <c r="CE39" s="233" t="s">
        <v>418</v>
      </c>
      <c r="CF39" s="190"/>
      <c r="CG39" s="191">
        <v>4.2</v>
      </c>
      <c r="CH39" s="234" t="s">
        <v>417</v>
      </c>
      <c r="CI39" s="190"/>
      <c r="CJ39" s="235">
        <v>3.3766428570000002</v>
      </c>
      <c r="CL39" s="236">
        <v>2</v>
      </c>
      <c r="CM39" s="237">
        <v>1</v>
      </c>
      <c r="CN39" s="238">
        <v>1</v>
      </c>
      <c r="CP39" s="239">
        <v>4</v>
      </c>
      <c r="CQ39" s="240">
        <v>3</v>
      </c>
      <c r="CR39" s="240">
        <v>3</v>
      </c>
      <c r="CS39" s="240">
        <v>4</v>
      </c>
      <c r="CT39" s="241">
        <v>4</v>
      </c>
      <c r="CU39" s="242">
        <v>3.6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>
        <v>3</v>
      </c>
      <c r="DM39" s="248"/>
      <c r="DN39" s="248"/>
      <c r="DO39" s="249"/>
      <c r="DR39" s="250">
        <v>3.5</v>
      </c>
      <c r="DS39" s="251">
        <v>3.6</v>
      </c>
      <c r="DT39" s="251">
        <v>3.7</v>
      </c>
      <c r="DU39" s="252"/>
      <c r="DV39" s="216"/>
      <c r="DW39" s="253">
        <v>2</v>
      </c>
      <c r="DX39" s="254">
        <v>3.7</v>
      </c>
      <c r="DY39" s="254">
        <v>1.6</v>
      </c>
      <c r="DZ39" s="255"/>
      <c r="EA39" s="216"/>
      <c r="EB39" s="256">
        <v>2.5</v>
      </c>
      <c r="EC39" s="257">
        <v>4.7</v>
      </c>
      <c r="ED39" s="257">
        <v>4.2</v>
      </c>
      <c r="EE39" s="258"/>
      <c r="EF39" s="216">
        <v>3</v>
      </c>
      <c r="EG39" s="216">
        <v>3.8</v>
      </c>
      <c r="EH39" s="216">
        <v>3.4</v>
      </c>
      <c r="EI39" s="216">
        <v>0</v>
      </c>
      <c r="EJ39" s="566">
        <v>3.4</v>
      </c>
    </row>
    <row r="40" spans="1:141">
      <c r="A40" s="20">
        <f t="shared" si="1"/>
        <v>60336</v>
      </c>
      <c r="B40" s="456" t="s">
        <v>297</v>
      </c>
      <c r="C40" s="457" t="s">
        <v>54</v>
      </c>
      <c r="D40" s="457" t="s">
        <v>298</v>
      </c>
      <c r="E40" s="457" t="s">
        <v>299</v>
      </c>
      <c r="F40" s="223">
        <v>1</v>
      </c>
      <c r="G40" s="183">
        <v>1</v>
      </c>
      <c r="H40" s="183">
        <v>2.5</v>
      </c>
      <c r="I40" s="183">
        <v>5</v>
      </c>
      <c r="J40" s="183">
        <v>4.2</v>
      </c>
      <c r="K40" s="183">
        <v>1</v>
      </c>
      <c r="L40" s="183">
        <v>2</v>
      </c>
      <c r="M40" s="183">
        <v>1</v>
      </c>
      <c r="N40" s="183"/>
      <c r="O40" s="224"/>
      <c r="P40" s="167">
        <v>3.7</v>
      </c>
      <c r="Q40" s="223">
        <v>2.2000000000000002</v>
      </c>
      <c r="R40" s="225"/>
      <c r="S40" s="225"/>
      <c r="T40" s="168"/>
      <c r="U40" s="168"/>
      <c r="V40" s="168"/>
      <c r="W40" s="166"/>
      <c r="X40" s="183">
        <v>3.8</v>
      </c>
      <c r="Y40" s="169">
        <v>3.8</v>
      </c>
      <c r="Z40" s="170">
        <v>4.2</v>
      </c>
      <c r="AB40" s="223">
        <v>1</v>
      </c>
      <c r="AC40" s="183">
        <v>1</v>
      </c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1</v>
      </c>
      <c r="AN40" s="225"/>
      <c r="AO40" s="225"/>
      <c r="AP40" s="168"/>
      <c r="AQ40" s="168"/>
      <c r="AR40" s="168"/>
      <c r="AS40" s="166"/>
      <c r="AT40" s="183">
        <v>5</v>
      </c>
      <c r="AU40" s="169">
        <v>3.8</v>
      </c>
      <c r="AV40" s="173">
        <v>4.2</v>
      </c>
      <c r="AX40" s="228"/>
      <c r="AY40" s="229"/>
      <c r="AZ40" s="229"/>
      <c r="BA40" s="229"/>
      <c r="BB40" s="229"/>
      <c r="BC40" s="230"/>
      <c r="BE40" s="231">
        <v>1</v>
      </c>
      <c r="BF40" s="183">
        <v>1</v>
      </c>
      <c r="BG40" s="183"/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/>
      <c r="BR40" s="225"/>
      <c r="BS40" s="168"/>
      <c r="BT40" s="168"/>
      <c r="BU40" s="168"/>
      <c r="BV40" s="166"/>
      <c r="BW40" s="183">
        <v>5</v>
      </c>
      <c r="BX40" s="169">
        <v>3.8</v>
      </c>
      <c r="BY40" s="184">
        <v>4.2</v>
      </c>
      <c r="CA40" s="185">
        <v>2.8</v>
      </c>
      <c r="CB40" s="232" t="s">
        <v>418</v>
      </c>
      <c r="CC40" s="187"/>
      <c r="CD40" s="188">
        <v>1.7</v>
      </c>
      <c r="CE40" s="233" t="s">
        <v>418</v>
      </c>
      <c r="CF40" s="190"/>
      <c r="CG40" s="191">
        <v>1.7</v>
      </c>
      <c r="CH40" s="234" t="s">
        <v>418</v>
      </c>
      <c r="CI40" s="190"/>
      <c r="CJ40" s="235">
        <v>2.385857143</v>
      </c>
      <c r="CL40" s="236">
        <v>4</v>
      </c>
      <c r="CM40" s="237"/>
      <c r="CN40" s="238"/>
      <c r="CP40" s="239">
        <v>4</v>
      </c>
      <c r="CQ40" s="240">
        <v>3</v>
      </c>
      <c r="CR40" s="240">
        <v>4</v>
      </c>
      <c r="CS40" s="240">
        <v>5</v>
      </c>
      <c r="CT40" s="241">
        <v>3</v>
      </c>
      <c r="CU40" s="242">
        <v>3.8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>
        <v>11</v>
      </c>
      <c r="DM40" s="248"/>
      <c r="DN40" s="248"/>
      <c r="DO40" s="249"/>
      <c r="DR40" s="250">
        <v>2.5</v>
      </c>
      <c r="DS40" s="251">
        <v>1.8</v>
      </c>
      <c r="DT40" s="251">
        <v>2.8</v>
      </c>
      <c r="DU40" s="252"/>
      <c r="DV40" s="216"/>
      <c r="DW40" s="253">
        <v>1.9</v>
      </c>
      <c r="DX40" s="254">
        <v>3.6</v>
      </c>
      <c r="DY40" s="254">
        <v>1.7</v>
      </c>
      <c r="DZ40" s="255"/>
      <c r="EA40" s="216"/>
      <c r="EB40" s="256">
        <v>2.6</v>
      </c>
      <c r="EC40" s="257">
        <v>1.5</v>
      </c>
      <c r="ED40" s="257">
        <v>1.7</v>
      </c>
      <c r="EE40" s="258"/>
      <c r="EF40" s="216">
        <v>2.4</v>
      </c>
      <c r="EG40" s="216">
        <v>2.1</v>
      </c>
      <c r="EH40" s="216">
        <v>2.4</v>
      </c>
      <c r="EI40" s="216">
        <v>0</v>
      </c>
      <c r="EJ40" s="566">
        <v>2.2999999999999998</v>
      </c>
    </row>
    <row r="41" spans="1:141">
      <c r="A41" s="20">
        <f t="shared" si="1"/>
        <v>60337</v>
      </c>
      <c r="B41" s="456" t="s">
        <v>297</v>
      </c>
      <c r="C41" s="457" t="s">
        <v>54</v>
      </c>
      <c r="D41" s="457" t="s">
        <v>39</v>
      </c>
      <c r="E41" s="457" t="s">
        <v>300</v>
      </c>
      <c r="F41" s="223">
        <v>1</v>
      </c>
      <c r="G41" s="183">
        <v>2.6</v>
      </c>
      <c r="H41" s="183">
        <v>3.5</v>
      </c>
      <c r="I41" s="183">
        <v>1</v>
      </c>
      <c r="J41" s="183">
        <v>4.0999999999999996</v>
      </c>
      <c r="K41" s="183">
        <v>1</v>
      </c>
      <c r="L41" s="183">
        <v>2</v>
      </c>
      <c r="M41" s="183">
        <v>1</v>
      </c>
      <c r="N41" s="183"/>
      <c r="O41" s="224"/>
      <c r="P41" s="167">
        <v>2.7</v>
      </c>
      <c r="Q41" s="223">
        <v>2</v>
      </c>
      <c r="R41" s="225"/>
      <c r="S41" s="225"/>
      <c r="T41" s="168"/>
      <c r="U41" s="168"/>
      <c r="V41" s="168"/>
      <c r="W41" s="166"/>
      <c r="X41" s="183">
        <v>3.8</v>
      </c>
      <c r="Y41" s="169">
        <v>3</v>
      </c>
      <c r="Z41" s="170">
        <v>4.0999999999999996</v>
      </c>
      <c r="AB41" s="223">
        <v>1</v>
      </c>
      <c r="AC41" s="183">
        <v>1</v>
      </c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1</v>
      </c>
      <c r="AN41" s="225"/>
      <c r="AO41" s="225"/>
      <c r="AP41" s="168"/>
      <c r="AQ41" s="168"/>
      <c r="AR41" s="168"/>
      <c r="AS41" s="166"/>
      <c r="AT41" s="183">
        <v>5</v>
      </c>
      <c r="AU41" s="169">
        <v>3</v>
      </c>
      <c r="AV41" s="173">
        <v>4.0999999999999996</v>
      </c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/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/>
      <c r="BR41" s="225"/>
      <c r="BS41" s="168"/>
      <c r="BT41" s="168"/>
      <c r="BU41" s="168"/>
      <c r="BV41" s="166"/>
      <c r="BW41" s="183">
        <v>5</v>
      </c>
      <c r="BX41" s="169">
        <v>3</v>
      </c>
      <c r="BY41" s="184">
        <v>4.0999999999999996</v>
      </c>
      <c r="CA41" s="185">
        <v>2.5</v>
      </c>
      <c r="CB41" s="232" t="s">
        <v>418</v>
      </c>
      <c r="CC41" s="187"/>
      <c r="CD41" s="188">
        <v>1.7</v>
      </c>
      <c r="CE41" s="233" t="s">
        <v>418</v>
      </c>
      <c r="CF41" s="190"/>
      <c r="CG41" s="191">
        <v>1.7</v>
      </c>
      <c r="CH41" s="234" t="s">
        <v>418</v>
      </c>
      <c r="CI41" s="190"/>
      <c r="CJ41" s="235">
        <v>2.1492857139999999</v>
      </c>
      <c r="CL41" s="236">
        <v>4</v>
      </c>
      <c r="CM41" s="237"/>
      <c r="CN41" s="238"/>
      <c r="CP41" s="239">
        <v>3</v>
      </c>
      <c r="CQ41" s="240">
        <v>3</v>
      </c>
      <c r="CR41" s="240">
        <v>3</v>
      </c>
      <c r="CS41" s="240">
        <v>3</v>
      </c>
      <c r="CT41" s="241">
        <v>3</v>
      </c>
      <c r="CU41" s="242">
        <v>3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>
        <v>8</v>
      </c>
      <c r="DM41" s="248"/>
      <c r="DN41" s="248"/>
      <c r="DO41" s="249"/>
      <c r="DR41" s="250">
        <v>2.5</v>
      </c>
      <c r="DS41" s="251">
        <v>1.7</v>
      </c>
      <c r="DT41" s="251">
        <v>2.5</v>
      </c>
      <c r="DU41" s="252"/>
      <c r="DV41" s="216"/>
      <c r="DW41" s="253">
        <v>1.9</v>
      </c>
      <c r="DX41" s="254">
        <v>3.1</v>
      </c>
      <c r="DY41" s="254">
        <v>1.7</v>
      </c>
      <c r="DZ41" s="255"/>
      <c r="EA41" s="216"/>
      <c r="EB41" s="256">
        <v>1.9</v>
      </c>
      <c r="EC41" s="257">
        <v>1.5</v>
      </c>
      <c r="ED41" s="257">
        <v>1.7</v>
      </c>
      <c r="EE41" s="258"/>
      <c r="EF41" s="216">
        <v>2.2000000000000002</v>
      </c>
      <c r="EG41" s="216">
        <v>1.9</v>
      </c>
      <c r="EH41" s="216">
        <v>2.1</v>
      </c>
      <c r="EI41" s="216">
        <v>0</v>
      </c>
      <c r="EJ41" s="566">
        <v>2.1</v>
      </c>
    </row>
    <row r="42" spans="1:141">
      <c r="A42" s="20">
        <f t="shared" si="1"/>
        <v>60338</v>
      </c>
      <c r="B42" s="456" t="s">
        <v>131</v>
      </c>
      <c r="C42" s="457" t="s">
        <v>37</v>
      </c>
      <c r="D42" s="457" t="s">
        <v>136</v>
      </c>
      <c r="E42" s="457" t="s">
        <v>163</v>
      </c>
      <c r="F42" s="223">
        <v>5</v>
      </c>
      <c r="G42" s="183">
        <v>2.1</v>
      </c>
      <c r="H42" s="183">
        <v>3.5</v>
      </c>
      <c r="I42" s="183">
        <v>2.2000000000000002</v>
      </c>
      <c r="J42" s="183">
        <v>4.2</v>
      </c>
      <c r="K42" s="183">
        <v>5</v>
      </c>
      <c r="L42" s="183">
        <v>4</v>
      </c>
      <c r="M42" s="183">
        <v>5</v>
      </c>
      <c r="N42" s="183"/>
      <c r="O42" s="224"/>
      <c r="P42" s="167">
        <v>2</v>
      </c>
      <c r="Q42" s="223">
        <v>3.9</v>
      </c>
      <c r="R42" s="225"/>
      <c r="S42" s="225"/>
      <c r="T42" s="168"/>
      <c r="U42" s="168"/>
      <c r="V42" s="168"/>
      <c r="W42" s="166"/>
      <c r="X42" s="183">
        <v>5</v>
      </c>
      <c r="Y42" s="169">
        <v>4.5999999999999996</v>
      </c>
      <c r="Z42" s="170">
        <v>4.2</v>
      </c>
      <c r="AB42" s="223">
        <v>1</v>
      </c>
      <c r="AC42" s="183">
        <v>2.5</v>
      </c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1.8</v>
      </c>
      <c r="AN42" s="225"/>
      <c r="AO42" s="225"/>
      <c r="AP42" s="168"/>
      <c r="AQ42" s="168"/>
      <c r="AR42" s="168"/>
      <c r="AS42" s="166"/>
      <c r="AT42" s="183">
        <v>5</v>
      </c>
      <c r="AU42" s="169">
        <v>4.5999999999999996</v>
      </c>
      <c r="AV42" s="173">
        <v>4.2</v>
      </c>
      <c r="AX42" s="228"/>
      <c r="AY42" s="229"/>
      <c r="AZ42" s="229"/>
      <c r="BA42" s="229"/>
      <c r="BB42" s="229"/>
      <c r="BC42" s="230"/>
      <c r="BE42" s="271">
        <v>2.8</v>
      </c>
      <c r="BF42" s="183">
        <v>3.5</v>
      </c>
      <c r="BG42" s="183"/>
      <c r="BH42" s="183"/>
      <c r="BI42" s="183"/>
      <c r="BJ42" s="183"/>
      <c r="BK42" s="183"/>
      <c r="BL42" s="183"/>
      <c r="BM42" s="183"/>
      <c r="BN42" s="226"/>
      <c r="BO42" s="227"/>
      <c r="BP42" s="223">
        <v>3.2</v>
      </c>
      <c r="BQ42" s="225"/>
      <c r="BR42" s="225"/>
      <c r="BS42" s="168"/>
      <c r="BT42" s="168"/>
      <c r="BU42" s="168"/>
      <c r="BV42" s="166"/>
      <c r="BW42" s="183">
        <v>5</v>
      </c>
      <c r="BX42" s="169">
        <v>4.5999999999999996</v>
      </c>
      <c r="BY42" s="184">
        <v>4.2</v>
      </c>
      <c r="CA42" s="185">
        <v>3.7</v>
      </c>
      <c r="CB42" s="232" t="s">
        <v>416</v>
      </c>
      <c r="CC42" s="187"/>
      <c r="CD42" s="188">
        <v>2.2999999999999998</v>
      </c>
      <c r="CE42" s="233" t="s">
        <v>418</v>
      </c>
      <c r="CF42" s="190"/>
      <c r="CG42" s="191">
        <v>3.5</v>
      </c>
      <c r="CH42" s="234" t="s">
        <v>416</v>
      </c>
      <c r="CI42" s="190"/>
      <c r="CJ42" s="235">
        <v>3.3581071429999998</v>
      </c>
      <c r="CL42" s="236"/>
      <c r="CM42" s="237"/>
      <c r="CN42" s="238"/>
      <c r="CP42" s="239">
        <v>4</v>
      </c>
      <c r="CQ42" s="240">
        <v>5</v>
      </c>
      <c r="CR42" s="240">
        <v>4</v>
      </c>
      <c r="CS42" s="240">
        <v>5</v>
      </c>
      <c r="CT42" s="241">
        <v>5</v>
      </c>
      <c r="CU42" s="242">
        <v>4.5999999999999996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>
        <v>3</v>
      </c>
      <c r="DM42" s="248"/>
      <c r="DN42" s="248"/>
      <c r="DO42" s="249"/>
      <c r="DR42" s="250">
        <v>3.5</v>
      </c>
      <c r="DS42" s="251">
        <v>3.6</v>
      </c>
      <c r="DT42" s="251">
        <v>3.7</v>
      </c>
      <c r="DU42" s="252"/>
      <c r="DV42" s="216"/>
      <c r="DW42" s="253">
        <v>4.0999999999999996</v>
      </c>
      <c r="DX42" s="254">
        <v>3.3</v>
      </c>
      <c r="DY42" s="254">
        <v>2.2999999999999998</v>
      </c>
      <c r="DZ42" s="255"/>
      <c r="EA42" s="216"/>
      <c r="EB42" s="256">
        <v>4.2</v>
      </c>
      <c r="EC42" s="257">
        <v>4.2</v>
      </c>
      <c r="ED42" s="257">
        <v>3.5</v>
      </c>
      <c r="EE42" s="258"/>
      <c r="EF42" s="216">
        <v>3.8</v>
      </c>
      <c r="EG42" s="216">
        <v>3.7</v>
      </c>
      <c r="EH42" s="216">
        <v>3.4</v>
      </c>
      <c r="EI42" s="216">
        <v>0</v>
      </c>
      <c r="EJ42" s="566">
        <v>3.6</v>
      </c>
    </row>
    <row r="43" spans="1:141">
      <c r="A43" s="20">
        <f t="shared" si="1"/>
        <v>60339</v>
      </c>
      <c r="B43" s="456" t="s">
        <v>157</v>
      </c>
      <c r="C43" s="457" t="s">
        <v>34</v>
      </c>
      <c r="D43" s="457" t="s">
        <v>22</v>
      </c>
      <c r="E43" s="457" t="s">
        <v>137</v>
      </c>
      <c r="F43" s="223">
        <v>5</v>
      </c>
      <c r="G43" s="183">
        <v>5</v>
      </c>
      <c r="H43" s="183">
        <v>3</v>
      </c>
      <c r="I43" s="183">
        <v>2.2000000000000002</v>
      </c>
      <c r="J43" s="272">
        <v>4</v>
      </c>
      <c r="K43" s="183">
        <v>1</v>
      </c>
      <c r="L43" s="183">
        <v>2</v>
      </c>
      <c r="M43" s="183">
        <v>5</v>
      </c>
      <c r="N43" s="183"/>
      <c r="O43" s="224"/>
      <c r="P43" s="167">
        <v>2</v>
      </c>
      <c r="Q43" s="223">
        <v>3.4</v>
      </c>
      <c r="R43" s="225"/>
      <c r="S43" s="225"/>
      <c r="T43" s="168"/>
      <c r="U43" s="168"/>
      <c r="V43" s="168"/>
      <c r="W43" s="166"/>
      <c r="X43" s="183">
        <v>4.0999999999999996</v>
      </c>
      <c r="Y43" s="169">
        <v>3.4</v>
      </c>
      <c r="Z43" s="170">
        <v>4</v>
      </c>
      <c r="AB43" s="223">
        <v>5</v>
      </c>
      <c r="AC43" s="183">
        <v>1</v>
      </c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3</v>
      </c>
      <c r="AN43" s="225"/>
      <c r="AO43" s="225"/>
      <c r="AP43" s="168"/>
      <c r="AQ43" s="168"/>
      <c r="AR43" s="168"/>
      <c r="AS43" s="166"/>
      <c r="AT43" s="183">
        <v>5</v>
      </c>
      <c r="AU43" s="169">
        <v>3.4</v>
      </c>
      <c r="AV43" s="173">
        <v>4</v>
      </c>
      <c r="AX43" s="228"/>
      <c r="AY43" s="229"/>
      <c r="AZ43" s="229"/>
      <c r="BA43" s="229"/>
      <c r="BB43" s="229"/>
      <c r="BC43" s="230"/>
      <c r="BE43" s="231">
        <v>4.5</v>
      </c>
      <c r="BF43" s="183">
        <v>3</v>
      </c>
      <c r="BG43" s="183"/>
      <c r="BH43" s="183"/>
      <c r="BI43" s="183"/>
      <c r="BJ43" s="183"/>
      <c r="BK43" s="183"/>
      <c r="BL43" s="183"/>
      <c r="BM43" s="183"/>
      <c r="BN43" s="226"/>
      <c r="BO43" s="227"/>
      <c r="BP43" s="223">
        <v>3.8</v>
      </c>
      <c r="BQ43" s="225"/>
      <c r="BR43" s="225"/>
      <c r="BS43" s="168"/>
      <c r="BT43" s="168"/>
      <c r="BU43" s="168"/>
      <c r="BV43" s="166"/>
      <c r="BW43" s="183">
        <v>5</v>
      </c>
      <c r="BX43" s="169">
        <v>3.4</v>
      </c>
      <c r="BY43" s="184">
        <v>4</v>
      </c>
      <c r="CA43" s="185">
        <v>3.2</v>
      </c>
      <c r="CB43" s="232" t="s">
        <v>416</v>
      </c>
      <c r="CC43" s="187"/>
      <c r="CD43" s="188">
        <v>3.3</v>
      </c>
      <c r="CE43" s="233" t="s">
        <v>416</v>
      </c>
      <c r="CF43" s="190"/>
      <c r="CG43" s="191">
        <v>3.9</v>
      </c>
      <c r="CH43" s="234" t="s">
        <v>416</v>
      </c>
      <c r="CI43" s="190"/>
      <c r="CJ43" s="235">
        <v>3.3555000000000001</v>
      </c>
      <c r="CL43" s="236">
        <v>3</v>
      </c>
      <c r="CM43" s="237"/>
      <c r="CN43" s="238"/>
      <c r="CP43" s="239">
        <v>4</v>
      </c>
      <c r="CQ43" s="240">
        <v>2</v>
      </c>
      <c r="CR43" s="240">
        <v>4</v>
      </c>
      <c r="CS43" s="240">
        <v>5</v>
      </c>
      <c r="CT43" s="241">
        <v>2</v>
      </c>
      <c r="CU43" s="242">
        <v>3.4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>
        <v>3</v>
      </c>
      <c r="DM43" s="248"/>
      <c r="DN43" s="248"/>
      <c r="DO43" s="249"/>
      <c r="DR43" s="250">
        <v>3.2</v>
      </c>
      <c r="DS43" s="251">
        <v>3.1</v>
      </c>
      <c r="DT43" s="251">
        <v>3.2</v>
      </c>
      <c r="DU43" s="252"/>
      <c r="DV43" s="216"/>
      <c r="DW43" s="253">
        <v>3</v>
      </c>
      <c r="DX43" s="254">
        <v>3.3</v>
      </c>
      <c r="DY43" s="254">
        <v>3.3</v>
      </c>
      <c r="DZ43" s="255"/>
      <c r="EA43" s="216"/>
      <c r="EB43" s="256">
        <v>2.7</v>
      </c>
      <c r="EC43" s="257">
        <v>2.4</v>
      </c>
      <c r="ED43" s="257">
        <v>3.9</v>
      </c>
      <c r="EE43" s="258"/>
      <c r="EF43" s="216">
        <v>3.1</v>
      </c>
      <c r="EG43" s="216">
        <v>3</v>
      </c>
      <c r="EH43" s="216">
        <v>3.4</v>
      </c>
      <c r="EI43" s="216">
        <v>0</v>
      </c>
      <c r="EJ43" s="566">
        <v>3.1</v>
      </c>
    </row>
    <row r="44" spans="1:141">
      <c r="A44" s="20">
        <f t="shared" si="1"/>
        <v>60340</v>
      </c>
      <c r="B44" s="456" t="s">
        <v>301</v>
      </c>
      <c r="C44" s="457" t="s">
        <v>48</v>
      </c>
      <c r="D44" s="457" t="s">
        <v>33</v>
      </c>
      <c r="E44" s="457">
        <v>0</v>
      </c>
      <c r="F44" s="223"/>
      <c r="G44" s="183"/>
      <c r="H44" s="183"/>
      <c r="I44" s="183"/>
      <c r="J44" s="183"/>
      <c r="K44" s="183"/>
      <c r="L44" s="272"/>
      <c r="M44" s="183"/>
      <c r="N44" s="183"/>
      <c r="O44" s="224"/>
      <c r="P44" s="167">
        <v>1</v>
      </c>
      <c r="Q44" s="223">
        <v>0</v>
      </c>
      <c r="R44" s="225"/>
      <c r="S44" s="225"/>
      <c r="T44" s="168"/>
      <c r="U44" s="168"/>
      <c r="V44" s="168"/>
      <c r="W44" s="166"/>
      <c r="X44" s="183">
        <v>-0.1</v>
      </c>
      <c r="Y44" s="169">
        <v>0</v>
      </c>
      <c r="Z44" s="170">
        <v>0</v>
      </c>
      <c r="AB44" s="223"/>
      <c r="AC44" s="183"/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0</v>
      </c>
      <c r="AN44" s="225"/>
      <c r="AO44" s="225"/>
      <c r="AP44" s="168"/>
      <c r="AQ44" s="168"/>
      <c r="AR44" s="168"/>
      <c r="AS44" s="166"/>
      <c r="AT44" s="183">
        <v>-0.1</v>
      </c>
      <c r="AU44" s="169">
        <v>0</v>
      </c>
      <c r="AV44" s="173">
        <v>0</v>
      </c>
      <c r="AX44" s="228"/>
      <c r="AY44" s="229"/>
      <c r="AZ44" s="229"/>
      <c r="BA44" s="229"/>
      <c r="BB44" s="229"/>
      <c r="BC44" s="230"/>
      <c r="BE44" s="231"/>
      <c r="BF44" s="183"/>
      <c r="BG44" s="183"/>
      <c r="BH44" s="183"/>
      <c r="BI44" s="183"/>
      <c r="BJ44" s="183"/>
      <c r="BK44" s="183"/>
      <c r="BL44" s="183"/>
      <c r="BM44" s="183"/>
      <c r="BN44" s="226"/>
      <c r="BO44" s="227"/>
      <c r="BP44" s="223">
        <v>0</v>
      </c>
      <c r="BQ44" s="225"/>
      <c r="BR44" s="225"/>
      <c r="BS44" s="168"/>
      <c r="BT44" s="168"/>
      <c r="BU44" s="168"/>
      <c r="BV44" s="166"/>
      <c r="BW44" s="183">
        <v>-0.1</v>
      </c>
      <c r="BX44" s="169">
        <v>0</v>
      </c>
      <c r="BY44" s="184">
        <v>0</v>
      </c>
      <c r="CA44" s="185">
        <v>0.2</v>
      </c>
      <c r="CB44" s="232" t="s">
        <v>418</v>
      </c>
      <c r="CC44" s="187"/>
      <c r="CD44" s="188">
        <v>0</v>
      </c>
      <c r="CE44" s="233" t="s">
        <v>418</v>
      </c>
      <c r="CF44" s="190"/>
      <c r="CG44" s="191">
        <v>0</v>
      </c>
      <c r="CH44" s="234" t="s">
        <v>418</v>
      </c>
      <c r="CI44" s="190"/>
      <c r="CJ44" s="235">
        <v>0.11</v>
      </c>
      <c r="CL44" s="236">
        <v>17</v>
      </c>
      <c r="CM44" s="237">
        <v>17</v>
      </c>
      <c r="CN44" s="238">
        <v>17</v>
      </c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2.6</v>
      </c>
      <c r="DS44" s="251">
        <v>2.2999999999999998</v>
      </c>
      <c r="DT44" s="251">
        <v>0.2</v>
      </c>
      <c r="DU44" s="252"/>
      <c r="DV44" s="216"/>
      <c r="DW44" s="253">
        <v>1.8</v>
      </c>
      <c r="DX44" s="254">
        <v>1.6</v>
      </c>
      <c r="DY44" s="254">
        <v>0</v>
      </c>
      <c r="DZ44" s="255"/>
      <c r="EA44" s="216"/>
      <c r="EB44" s="256">
        <v>1.8</v>
      </c>
      <c r="EC44" s="257">
        <v>2.1</v>
      </c>
      <c r="ED44" s="257">
        <v>0</v>
      </c>
      <c r="EE44" s="258"/>
      <c r="EF44" s="216">
        <v>2.2999999999999998</v>
      </c>
      <c r="EG44" s="216">
        <v>2.1</v>
      </c>
      <c r="EH44" s="216">
        <v>0.1</v>
      </c>
      <c r="EI44" s="216">
        <v>0</v>
      </c>
      <c r="EJ44" s="566">
        <v>0</v>
      </c>
      <c r="EK44" t="s">
        <v>484</v>
      </c>
    </row>
    <row r="45" spans="1:141">
      <c r="A45" s="20">
        <f t="shared" si="1"/>
        <v>60341</v>
      </c>
      <c r="B45" s="21" t="s">
        <v>149</v>
      </c>
      <c r="C45" s="21">
        <v>0</v>
      </c>
      <c r="D45" s="21" t="s">
        <v>136</v>
      </c>
      <c r="E45" s="458" t="s">
        <v>46</v>
      </c>
      <c r="F45" s="223">
        <v>3.4</v>
      </c>
      <c r="G45" s="183">
        <v>5</v>
      </c>
      <c r="H45" s="183">
        <v>2.1</v>
      </c>
      <c r="I45" s="183">
        <v>2.2000000000000002</v>
      </c>
      <c r="J45" s="183">
        <v>3.9</v>
      </c>
      <c r="K45" s="183">
        <v>2</v>
      </c>
      <c r="L45" s="183">
        <v>1</v>
      </c>
      <c r="M45" s="183">
        <v>1</v>
      </c>
      <c r="N45" s="183"/>
      <c r="O45" s="224"/>
      <c r="P45" s="167">
        <v>2</v>
      </c>
      <c r="Q45" s="223">
        <v>2.6</v>
      </c>
      <c r="R45" s="225"/>
      <c r="S45" s="225"/>
      <c r="T45" s="168"/>
      <c r="U45" s="168"/>
      <c r="V45" s="168"/>
      <c r="W45" s="166"/>
      <c r="X45" s="183">
        <v>5</v>
      </c>
      <c r="Y45" s="169">
        <v>3</v>
      </c>
      <c r="Z45" s="170">
        <v>3.9</v>
      </c>
      <c r="AB45" s="223">
        <v>3.4</v>
      </c>
      <c r="AC45" s="183">
        <v>1</v>
      </c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2.2000000000000002</v>
      </c>
      <c r="AN45" s="225"/>
      <c r="AO45" s="225"/>
      <c r="AP45" s="168"/>
      <c r="AQ45" s="168"/>
      <c r="AR45" s="168"/>
      <c r="AS45" s="166"/>
      <c r="AT45" s="183">
        <v>5</v>
      </c>
      <c r="AU45" s="169">
        <v>3</v>
      </c>
      <c r="AV45" s="173">
        <v>3.9</v>
      </c>
      <c r="AX45" s="228"/>
      <c r="AY45" s="229"/>
      <c r="AZ45" s="229"/>
      <c r="BA45" s="229"/>
      <c r="BB45" s="229"/>
      <c r="BC45" s="230"/>
      <c r="BE45" s="231">
        <v>3.4</v>
      </c>
      <c r="BF45" s="183">
        <v>2.5</v>
      </c>
      <c r="BG45" s="183"/>
      <c r="BH45" s="183"/>
      <c r="BI45" s="183"/>
      <c r="BJ45" s="183"/>
      <c r="BK45" s="183"/>
      <c r="BL45" s="183"/>
      <c r="BM45" s="183"/>
      <c r="BN45" s="226"/>
      <c r="BO45" s="227"/>
      <c r="BP45" s="223">
        <v>3</v>
      </c>
      <c r="BQ45" s="225"/>
      <c r="BR45" s="225"/>
      <c r="BS45" s="168"/>
      <c r="BT45" s="168"/>
      <c r="BU45" s="168"/>
      <c r="BV45" s="166"/>
      <c r="BW45" s="183">
        <v>5</v>
      </c>
      <c r="BX45" s="169">
        <v>3</v>
      </c>
      <c r="BY45" s="184">
        <v>3.9</v>
      </c>
      <c r="CA45" s="185">
        <v>2.8</v>
      </c>
      <c r="CB45" s="232" t="s">
        <v>418</v>
      </c>
      <c r="CC45" s="187"/>
      <c r="CD45" s="188">
        <v>2.6</v>
      </c>
      <c r="CE45" s="233" t="s">
        <v>418</v>
      </c>
      <c r="CF45" s="190"/>
      <c r="CG45" s="191">
        <v>3.2</v>
      </c>
      <c r="CH45" s="234" t="s">
        <v>416</v>
      </c>
      <c r="CI45" s="190"/>
      <c r="CJ45" s="235">
        <v>2.836464286</v>
      </c>
      <c r="CL45" s="236"/>
      <c r="CM45" s="237"/>
      <c r="CN45" s="238"/>
      <c r="CP45" s="239">
        <v>3</v>
      </c>
      <c r="CQ45" s="240">
        <v>3</v>
      </c>
      <c r="CR45" s="240">
        <v>3</v>
      </c>
      <c r="CS45" s="240">
        <v>3</v>
      </c>
      <c r="CT45" s="241">
        <v>3</v>
      </c>
      <c r="CU45" s="242">
        <v>3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>
        <v>2</v>
      </c>
      <c r="DM45" s="248"/>
      <c r="DN45" s="248"/>
      <c r="DO45" s="249"/>
      <c r="DR45" s="250">
        <v>0.5</v>
      </c>
      <c r="DS45" s="251">
        <v>0.5</v>
      </c>
      <c r="DT45" s="251">
        <v>2.8</v>
      </c>
      <c r="DU45" s="252"/>
      <c r="DV45" s="216"/>
      <c r="DW45" s="253">
        <v>0.5</v>
      </c>
      <c r="DX45" s="254">
        <v>0.5</v>
      </c>
      <c r="DY45" s="254">
        <v>2.6</v>
      </c>
      <c r="DZ45" s="255"/>
      <c r="EA45" s="216"/>
      <c r="EB45" s="256">
        <v>0.5</v>
      </c>
      <c r="EC45" s="257">
        <v>0.5</v>
      </c>
      <c r="ED45" s="257">
        <v>3.2</v>
      </c>
      <c r="EE45" s="258"/>
      <c r="EF45" s="216">
        <v>0.5</v>
      </c>
      <c r="EG45" s="216">
        <v>0.5</v>
      </c>
      <c r="EH45" s="216">
        <v>2.8</v>
      </c>
      <c r="EI45" s="216">
        <v>0</v>
      </c>
      <c r="EJ45" s="566">
        <v>1.3</v>
      </c>
    </row>
    <row r="46" spans="1:141">
      <c r="A46" s="20">
        <f t="shared" si="1"/>
        <v>60342</v>
      </c>
      <c r="B46" s="21" t="s">
        <v>475</v>
      </c>
      <c r="C46" s="21" t="s">
        <v>145</v>
      </c>
      <c r="D46" s="21" t="s">
        <v>43</v>
      </c>
      <c r="E46" s="458">
        <v>0</v>
      </c>
      <c r="F46" s="223">
        <v>1</v>
      </c>
      <c r="G46" s="183">
        <v>1</v>
      </c>
      <c r="H46" s="183">
        <v>1</v>
      </c>
      <c r="I46" s="183">
        <v>1</v>
      </c>
      <c r="J46" s="183">
        <v>1</v>
      </c>
      <c r="K46" s="183">
        <v>1</v>
      </c>
      <c r="L46" s="183">
        <v>4</v>
      </c>
      <c r="M46" s="183">
        <v>1</v>
      </c>
      <c r="N46" s="183"/>
      <c r="O46" s="224"/>
      <c r="P46" s="167">
        <v>2</v>
      </c>
      <c r="Q46" s="223">
        <v>1.4</v>
      </c>
      <c r="R46" s="225"/>
      <c r="S46" s="225"/>
      <c r="T46" s="168"/>
      <c r="U46" s="168"/>
      <c r="V46" s="168"/>
      <c r="W46" s="166"/>
      <c r="X46" s="183">
        <v>4.7</v>
      </c>
      <c r="Y46" s="169">
        <v>4.8</v>
      </c>
      <c r="Z46" s="170">
        <v>1</v>
      </c>
      <c r="AB46" s="223">
        <v>1</v>
      </c>
      <c r="AC46" s="183">
        <v>1</v>
      </c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1</v>
      </c>
      <c r="AN46" s="225"/>
      <c r="AO46" s="225"/>
      <c r="AP46" s="168"/>
      <c r="AQ46" s="168"/>
      <c r="AR46" s="168"/>
      <c r="AS46" s="166"/>
      <c r="AT46" s="183">
        <v>5</v>
      </c>
      <c r="AU46" s="169">
        <v>4.8</v>
      </c>
      <c r="AV46" s="173">
        <v>1</v>
      </c>
      <c r="AX46" s="228"/>
      <c r="AY46" s="229"/>
      <c r="AZ46" s="229"/>
      <c r="BA46" s="229"/>
      <c r="BB46" s="229"/>
      <c r="BC46" s="230"/>
      <c r="BE46" s="231">
        <v>1</v>
      </c>
      <c r="BF46" s="183">
        <v>3</v>
      </c>
      <c r="BG46" s="183"/>
      <c r="BH46" s="183"/>
      <c r="BI46" s="183"/>
      <c r="BJ46" s="183"/>
      <c r="BK46" s="183"/>
      <c r="BL46" s="183"/>
      <c r="BM46" s="183"/>
      <c r="BN46" s="226"/>
      <c r="BO46" s="227"/>
      <c r="BP46" s="223">
        <v>2</v>
      </c>
      <c r="BQ46" s="225"/>
      <c r="BR46" s="225"/>
      <c r="BS46" s="168"/>
      <c r="BT46" s="168"/>
      <c r="BU46" s="168"/>
      <c r="BV46" s="166"/>
      <c r="BW46" s="183">
        <v>5</v>
      </c>
      <c r="BX46" s="169">
        <v>4.8</v>
      </c>
      <c r="BY46" s="184">
        <v>1</v>
      </c>
      <c r="CA46" s="185">
        <v>2</v>
      </c>
      <c r="CB46" s="232" t="s">
        <v>418</v>
      </c>
      <c r="CC46" s="187"/>
      <c r="CD46" s="188">
        <v>1.6</v>
      </c>
      <c r="CE46" s="233" t="s">
        <v>418</v>
      </c>
      <c r="CF46" s="190"/>
      <c r="CG46" s="191">
        <v>2.4</v>
      </c>
      <c r="CH46" s="234" t="s">
        <v>418</v>
      </c>
      <c r="CI46" s="190"/>
      <c r="CJ46" s="235">
        <v>1.9870000000000001</v>
      </c>
      <c r="CL46" s="236">
        <v>1</v>
      </c>
      <c r="CM46" s="237"/>
      <c r="CN46" s="238"/>
      <c r="CP46" s="239">
        <v>5</v>
      </c>
      <c r="CQ46" s="240">
        <v>5</v>
      </c>
      <c r="CR46" s="240">
        <v>5</v>
      </c>
      <c r="CS46" s="240">
        <v>5</v>
      </c>
      <c r="CT46" s="241">
        <v>4</v>
      </c>
      <c r="CU46" s="242">
        <v>4.8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>
        <v>6</v>
      </c>
      <c r="DM46" s="248"/>
      <c r="DN46" s="248"/>
      <c r="DO46" s="249"/>
      <c r="DR46" s="250">
        <v>0.5</v>
      </c>
      <c r="DS46" s="251">
        <v>0.5</v>
      </c>
      <c r="DT46" s="251">
        <v>2</v>
      </c>
      <c r="DU46" s="252"/>
      <c r="DV46" s="216"/>
      <c r="DW46" s="253">
        <v>0.5</v>
      </c>
      <c r="DX46" s="254">
        <v>0.5</v>
      </c>
      <c r="DY46" s="254">
        <v>1.6</v>
      </c>
      <c r="DZ46" s="255"/>
      <c r="EA46" s="216"/>
      <c r="EB46" s="256">
        <v>0.5</v>
      </c>
      <c r="EC46" s="257">
        <v>0.5</v>
      </c>
      <c r="ED46" s="257">
        <v>2.4</v>
      </c>
      <c r="EE46" s="258"/>
      <c r="EF46" s="216">
        <v>0.5</v>
      </c>
      <c r="EG46" s="216">
        <v>0.5</v>
      </c>
      <c r="EH46" s="216">
        <v>2</v>
      </c>
      <c r="EI46" s="216">
        <v>0</v>
      </c>
      <c r="EJ46" s="566">
        <v>1</v>
      </c>
    </row>
    <row r="47" spans="1:141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>
        <v>0</v>
      </c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>
        <v>0</v>
      </c>
      <c r="DU47" s="252"/>
      <c r="DV47" s="216"/>
      <c r="DW47" s="253">
        <v>0</v>
      </c>
      <c r="DX47" s="254">
        <v>0</v>
      </c>
      <c r="DY47" s="254">
        <v>0</v>
      </c>
      <c r="DZ47" s="255"/>
      <c r="EA47" s="216"/>
      <c r="EB47" s="256">
        <v>0</v>
      </c>
      <c r="EC47" s="257">
        <v>0</v>
      </c>
      <c r="ED47" s="257">
        <v>0</v>
      </c>
      <c r="EE47" s="258"/>
      <c r="EF47" s="216">
        <v>0</v>
      </c>
      <c r="EG47" s="216">
        <v>0</v>
      </c>
      <c r="EH47" s="216">
        <v>0</v>
      </c>
      <c r="EI47" s="216">
        <v>0</v>
      </c>
      <c r="EJ47" s="566">
        <v>0</v>
      </c>
    </row>
    <row r="48" spans="1:141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>
        <v>0</v>
      </c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>
        <v>0</v>
      </c>
      <c r="DU48" s="252"/>
      <c r="DV48" s="216"/>
      <c r="DW48" s="253">
        <v>0</v>
      </c>
      <c r="DX48" s="254">
        <v>0</v>
      </c>
      <c r="DY48" s="254">
        <v>0</v>
      </c>
      <c r="DZ48" s="255"/>
      <c r="EA48" s="216"/>
      <c r="EB48" s="256">
        <v>0</v>
      </c>
      <c r="EC48" s="257">
        <v>0</v>
      </c>
      <c r="ED48" s="257">
        <v>0</v>
      </c>
      <c r="EE48" s="258"/>
      <c r="EF48" s="216">
        <v>0</v>
      </c>
      <c r="EG48" s="216">
        <v>0</v>
      </c>
      <c r="EH48" s="216">
        <v>0</v>
      </c>
      <c r="EI48" s="216">
        <v>0</v>
      </c>
      <c r="EJ48" s="566">
        <v>0</v>
      </c>
    </row>
    <row r="49" spans="1:140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>
        <v>0</v>
      </c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>
        <v>0</v>
      </c>
      <c r="DU49" s="252"/>
      <c r="DV49" s="216"/>
      <c r="DW49" s="253">
        <v>0</v>
      </c>
      <c r="DX49" s="254">
        <v>0</v>
      </c>
      <c r="DY49" s="254">
        <v>0</v>
      </c>
      <c r="DZ49" s="255"/>
      <c r="EA49" s="216"/>
      <c r="EB49" s="256">
        <v>0</v>
      </c>
      <c r="EC49" s="257">
        <v>0</v>
      </c>
      <c r="ED49" s="257">
        <v>0</v>
      </c>
      <c r="EE49" s="258"/>
      <c r="EF49" s="216">
        <v>0</v>
      </c>
      <c r="EG49" s="216">
        <v>0</v>
      </c>
      <c r="EH49" s="216">
        <v>0</v>
      </c>
      <c r="EI49" s="216">
        <v>0</v>
      </c>
      <c r="EJ49" s="566">
        <v>0</v>
      </c>
    </row>
    <row r="50" spans="1:140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>
        <v>0</v>
      </c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>
        <v>0</v>
      </c>
      <c r="DU50" s="252"/>
      <c r="DV50" s="216"/>
      <c r="DW50" s="253">
        <v>0</v>
      </c>
      <c r="DX50" s="254">
        <v>0</v>
      </c>
      <c r="DY50" s="254">
        <v>0</v>
      </c>
      <c r="DZ50" s="255"/>
      <c r="EA50" s="216"/>
      <c r="EB50" s="256">
        <v>0</v>
      </c>
      <c r="EC50" s="257">
        <v>0</v>
      </c>
      <c r="ED50" s="257">
        <v>0</v>
      </c>
      <c r="EE50" s="258"/>
      <c r="EF50" s="216">
        <v>0</v>
      </c>
      <c r="EG50" s="216">
        <v>0</v>
      </c>
      <c r="EH50" s="216">
        <v>0</v>
      </c>
      <c r="EI50" s="216">
        <v>0</v>
      </c>
      <c r="EJ50" s="566">
        <v>0</v>
      </c>
    </row>
    <row r="51" spans="1:140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>
        <v>0</v>
      </c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>
        <v>0</v>
      </c>
      <c r="DU51" s="252"/>
      <c r="DV51" s="216"/>
      <c r="DW51" s="253">
        <v>0</v>
      </c>
      <c r="DX51" s="254">
        <v>0</v>
      </c>
      <c r="DY51" s="254">
        <v>0</v>
      </c>
      <c r="DZ51" s="255"/>
      <c r="EA51" s="216"/>
      <c r="EB51" s="256">
        <v>0</v>
      </c>
      <c r="EC51" s="257">
        <v>0</v>
      </c>
      <c r="ED51" s="257">
        <v>0</v>
      </c>
      <c r="EE51" s="258"/>
      <c r="EF51" s="216">
        <v>0</v>
      </c>
      <c r="EG51" s="216">
        <v>0</v>
      </c>
      <c r="EH51" s="216">
        <v>0</v>
      </c>
      <c r="EI51" s="216">
        <v>0</v>
      </c>
      <c r="EJ51" s="566">
        <v>0</v>
      </c>
    </row>
    <row r="52" spans="1:140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>
        <v>0</v>
      </c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>
        <v>0</v>
      </c>
      <c r="DU52" s="252"/>
      <c r="DV52" s="216"/>
      <c r="DW52" s="253">
        <v>0</v>
      </c>
      <c r="DX52" s="254">
        <v>0</v>
      </c>
      <c r="DY52" s="254">
        <v>0</v>
      </c>
      <c r="DZ52" s="255"/>
      <c r="EA52" s="216"/>
      <c r="EB52" s="256">
        <v>0</v>
      </c>
      <c r="EC52" s="257">
        <v>0</v>
      </c>
      <c r="ED52" s="257">
        <v>0</v>
      </c>
      <c r="EE52" s="258"/>
      <c r="EF52" s="216">
        <v>0</v>
      </c>
      <c r="EG52" s="216">
        <v>0</v>
      </c>
      <c r="EH52" s="216">
        <v>0</v>
      </c>
      <c r="EI52" s="216">
        <v>0</v>
      </c>
      <c r="EJ52" s="566">
        <v>0</v>
      </c>
    </row>
    <row r="53" spans="1:140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>
        <v>0</v>
      </c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>
        <v>0</v>
      </c>
      <c r="DU53" s="252"/>
      <c r="DV53" s="216"/>
      <c r="DW53" s="253">
        <v>0</v>
      </c>
      <c r="DX53" s="254">
        <v>0</v>
      </c>
      <c r="DY53" s="254">
        <v>0</v>
      </c>
      <c r="DZ53" s="255"/>
      <c r="EA53" s="216"/>
      <c r="EB53" s="256">
        <v>0</v>
      </c>
      <c r="EC53" s="257">
        <v>0</v>
      </c>
      <c r="ED53" s="257">
        <v>0</v>
      </c>
      <c r="EE53" s="258"/>
      <c r="EF53" s="216">
        <v>0</v>
      </c>
      <c r="EG53" s="216">
        <v>0</v>
      </c>
      <c r="EH53" s="216">
        <v>0</v>
      </c>
      <c r="EI53" s="216">
        <v>0</v>
      </c>
      <c r="EJ53" s="566">
        <v>0</v>
      </c>
    </row>
    <row r="54" spans="1:140" ht="16.5" thickBot="1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>
        <v>0</v>
      </c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>
        <v>0</v>
      </c>
      <c r="DU54" s="321"/>
      <c r="DV54" s="72"/>
      <c r="DW54" s="322">
        <v>0</v>
      </c>
      <c r="DX54" s="323">
        <v>0</v>
      </c>
      <c r="DY54" s="323">
        <v>0</v>
      </c>
      <c r="DZ54" s="324"/>
      <c r="EA54" s="72"/>
      <c r="EB54" s="256">
        <v>0</v>
      </c>
      <c r="EC54" s="325">
        <v>0</v>
      </c>
      <c r="ED54" s="325">
        <v>0</v>
      </c>
      <c r="EE54" s="326"/>
      <c r="EF54" s="72">
        <v>0</v>
      </c>
      <c r="EG54" s="72">
        <v>0</v>
      </c>
      <c r="EH54" s="72">
        <v>0</v>
      </c>
      <c r="EI54" s="72">
        <v>0</v>
      </c>
      <c r="EJ54" s="566">
        <v>0</v>
      </c>
    </row>
    <row r="55" spans="1:140" ht="48.6" customHeight="1" thickTop="1" thickBot="1">
      <c r="A55" s="459" t="s">
        <v>181</v>
      </c>
      <c r="B55" s="460">
        <v>43775</v>
      </c>
      <c r="C55" s="461" t="s">
        <v>17</v>
      </c>
      <c r="D55" s="461"/>
      <c r="E55" s="461"/>
      <c r="F55" s="327" t="s">
        <v>433</v>
      </c>
      <c r="G55" s="328" t="s">
        <v>434</v>
      </c>
      <c r="H55" s="327" t="s">
        <v>435</v>
      </c>
      <c r="I55" s="327" t="s">
        <v>436</v>
      </c>
      <c r="J55" s="327" t="s">
        <v>437</v>
      </c>
      <c r="K55" s="327" t="s">
        <v>438</v>
      </c>
      <c r="L55" s="327" t="s">
        <v>476</v>
      </c>
      <c r="M55" s="327" t="s">
        <v>480</v>
      </c>
      <c r="N55" s="327"/>
      <c r="O55" s="327"/>
      <c r="P55" s="329" t="s">
        <v>254</v>
      </c>
      <c r="Q55" s="330" t="s">
        <v>481</v>
      </c>
      <c r="R55" s="331"/>
      <c r="S55" s="330"/>
      <c r="T55" s="330"/>
      <c r="U55" s="330"/>
      <c r="V55" s="330"/>
      <c r="W55" s="330"/>
      <c r="X55" s="332" t="s">
        <v>255</v>
      </c>
      <c r="Y55" s="333" t="s">
        <v>256</v>
      </c>
      <c r="Z55" s="332" t="s">
        <v>257</v>
      </c>
      <c r="AA55" s="334"/>
      <c r="AB55" s="335" t="s">
        <v>440</v>
      </c>
      <c r="AC55" s="335" t="s">
        <v>441</v>
      </c>
      <c r="AD55" s="335"/>
      <c r="AE55" s="335"/>
      <c r="AF55" s="335"/>
      <c r="AG55" s="335"/>
      <c r="AH55" s="335"/>
      <c r="AI55" s="335"/>
      <c r="AJ55" s="335"/>
      <c r="AK55" s="335"/>
      <c r="AL55" s="336"/>
      <c r="AM55" s="333" t="s">
        <v>470</v>
      </c>
      <c r="AN55" s="337"/>
      <c r="AO55" s="337"/>
      <c r="AP55" s="337"/>
      <c r="AQ55" s="337"/>
      <c r="AR55" s="337"/>
      <c r="AS55" s="337"/>
      <c r="AT55" s="338" t="s">
        <v>255</v>
      </c>
      <c r="AU55" s="339" t="s">
        <v>256</v>
      </c>
      <c r="AV55" s="340" t="s">
        <v>257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 t="s">
        <v>482</v>
      </c>
      <c r="BF55" s="344"/>
      <c r="BG55" s="344"/>
      <c r="BH55" s="344"/>
      <c r="BI55" s="344"/>
      <c r="BJ55" s="344"/>
      <c r="BK55" s="344"/>
      <c r="BL55" s="344"/>
      <c r="BM55" s="344"/>
      <c r="BN55" s="344"/>
      <c r="BO55" s="344"/>
      <c r="BP55" s="345" t="s">
        <v>483</v>
      </c>
      <c r="BQ55" s="346"/>
      <c r="BR55" s="346"/>
      <c r="BS55" s="346"/>
      <c r="BT55" s="346"/>
      <c r="BU55" s="346"/>
      <c r="BV55" s="346"/>
      <c r="BW55" s="347" t="s">
        <v>255</v>
      </c>
      <c r="BX55" s="347" t="s">
        <v>256</v>
      </c>
      <c r="BY55" s="347" t="s">
        <v>257</v>
      </c>
      <c r="CA55" s="348" t="s">
        <v>258</v>
      </c>
      <c r="CB55" s="349">
        <v>0</v>
      </c>
      <c r="CC55" s="350"/>
      <c r="CD55" s="348" t="s">
        <v>258</v>
      </c>
      <c r="CE55" s="351">
        <v>26</v>
      </c>
      <c r="CF55" s="350"/>
      <c r="CG55" s="348" t="s">
        <v>258</v>
      </c>
      <c r="CH55" s="351">
        <v>32</v>
      </c>
      <c r="CI55" s="350"/>
      <c r="CJ55" s="352">
        <v>28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591" t="s">
        <v>259</v>
      </c>
      <c r="CY55" s="591"/>
      <c r="CZ55" s="360">
        <v>0</v>
      </c>
      <c r="DA55" s="361"/>
      <c r="DB55" s="362"/>
      <c r="DC55" s="592" t="s">
        <v>259</v>
      </c>
      <c r="DD55" s="592"/>
      <c r="DE55" s="363">
        <v>0</v>
      </c>
      <c r="DF55" s="364"/>
      <c r="DG55" s="362"/>
      <c r="DH55" s="592" t="s">
        <v>259</v>
      </c>
      <c r="DI55" s="592"/>
      <c r="DJ55" s="363">
        <v>0</v>
      </c>
      <c r="DK55" s="365"/>
      <c r="DL55" s="366"/>
      <c r="DM55" s="367"/>
      <c r="DN55" s="367"/>
      <c r="DO55" s="368"/>
      <c r="DR55" s="369">
        <v>42</v>
      </c>
      <c r="DS55" s="370">
        <v>42</v>
      </c>
      <c r="DT55" s="370">
        <v>42</v>
      </c>
      <c r="DU55" s="371">
        <v>0</v>
      </c>
      <c r="DV55" s="72"/>
      <c r="DW55" s="372">
        <v>42</v>
      </c>
      <c r="DX55" s="373">
        <v>42</v>
      </c>
      <c r="DY55" s="373">
        <v>36</v>
      </c>
      <c r="DZ55" s="374">
        <v>0</v>
      </c>
      <c r="EA55" s="72"/>
      <c r="EB55" s="375">
        <v>42</v>
      </c>
      <c r="EC55" s="376">
        <v>42</v>
      </c>
      <c r="ED55" s="376">
        <v>36</v>
      </c>
      <c r="EE55" s="377">
        <v>0</v>
      </c>
      <c r="EF55" s="72">
        <v>42</v>
      </c>
      <c r="EG55" s="72">
        <v>42</v>
      </c>
      <c r="EH55" s="72">
        <v>42</v>
      </c>
      <c r="EI55" s="72">
        <v>0</v>
      </c>
      <c r="EJ55" s="566">
        <v>18</v>
      </c>
    </row>
    <row r="56" spans="1:140" ht="15" customHeight="1" thickTop="1" thickBot="1">
      <c r="A56" t="s">
        <v>302</v>
      </c>
      <c r="F56" s="378"/>
      <c r="G56" s="378"/>
      <c r="H56" s="378"/>
      <c r="I56" s="378"/>
      <c r="J56" s="378">
        <v>7</v>
      </c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  <c r="EF56" s="72"/>
      <c r="EG56" s="72"/>
      <c r="EH56" s="72"/>
      <c r="EI56" s="72"/>
      <c r="EJ56" s="566"/>
    </row>
    <row r="57" spans="1:140" ht="22.9" customHeight="1" thickTop="1" thickBot="1">
      <c r="A57" s="41" t="str">
        <f>+A1</f>
        <v>I.E LUIS LOPEZ DE MESA</v>
      </c>
      <c r="B57" s="438"/>
      <c r="C57" s="438"/>
      <c r="D57" s="439">
        <v>43775</v>
      </c>
      <c r="E57" s="440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 t="s">
        <v>5</v>
      </c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665" t="s">
        <v>0</v>
      </c>
      <c r="AN57" s="666"/>
      <c r="AO57" s="666"/>
      <c r="AP57" s="666"/>
      <c r="AQ57" s="666"/>
      <c r="AR57" s="666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667" t="s">
        <v>1</v>
      </c>
      <c r="BQ57" s="667"/>
      <c r="BR57" s="667"/>
      <c r="BS57" s="667"/>
      <c r="BT57" s="667"/>
      <c r="BU57" s="56"/>
      <c r="BV57" s="57"/>
      <c r="BW57" s="55"/>
      <c r="BX57" s="55">
        <v>604</v>
      </c>
      <c r="BY57" s="58"/>
      <c r="BZ57" s="47"/>
      <c r="CA57" s="668" t="s">
        <v>227</v>
      </c>
      <c r="CB57" s="669"/>
      <c r="CC57" s="669"/>
      <c r="CD57" s="669"/>
      <c r="CE57" s="669"/>
      <c r="CF57" s="669"/>
      <c r="CG57" s="669"/>
      <c r="CH57" s="669"/>
      <c r="CI57" s="669"/>
      <c r="CJ57" s="670"/>
      <c r="CK57" s="47"/>
      <c r="CL57" s="47"/>
      <c r="CM57" s="47"/>
      <c r="CN57" s="47"/>
      <c r="CO57" s="47"/>
      <c r="CP57" s="671" t="s">
        <v>2</v>
      </c>
      <c r="CQ57" s="672"/>
      <c r="CR57" s="672"/>
      <c r="CS57" s="672"/>
      <c r="CT57" s="672"/>
      <c r="CU57" s="673"/>
      <c r="CV57" s="47"/>
      <c r="CW57" s="674" t="s">
        <v>228</v>
      </c>
      <c r="CX57" s="675"/>
      <c r="CY57" s="675"/>
      <c r="CZ57" s="675"/>
      <c r="DA57" s="675"/>
      <c r="DB57" s="675"/>
      <c r="DC57" s="675"/>
      <c r="DD57" s="675"/>
      <c r="DE57" s="675"/>
      <c r="DF57" s="675"/>
      <c r="DG57" s="675"/>
      <c r="DH57" s="675"/>
      <c r="DI57" s="675"/>
      <c r="DJ57" s="675"/>
      <c r="DK57" s="675"/>
      <c r="DL57" s="675"/>
      <c r="DM57" s="675"/>
      <c r="DN57" s="675"/>
      <c r="DO57" s="676"/>
      <c r="DP57" s="47"/>
      <c r="DQ57" s="47"/>
      <c r="DR57" s="617" t="s">
        <v>3</v>
      </c>
      <c r="DS57" s="618"/>
      <c r="DT57" s="618"/>
      <c r="DU57" s="618"/>
      <c r="DV57" s="618"/>
      <c r="DW57" s="618"/>
      <c r="DX57" s="618"/>
      <c r="DY57" s="618"/>
      <c r="DZ57" s="618"/>
      <c r="EA57" s="618"/>
      <c r="EB57" s="618"/>
      <c r="EC57" s="618"/>
      <c r="ED57" s="618"/>
      <c r="EE57" s="619"/>
      <c r="EF57" s="567"/>
      <c r="EG57" s="567"/>
      <c r="EH57" s="567">
        <v>604</v>
      </c>
      <c r="EI57" s="567"/>
      <c r="EJ57" s="566"/>
    </row>
    <row r="58" spans="1:140" ht="15" customHeight="1" thickTop="1" thickBot="1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8</v>
      </c>
      <c r="Q58" s="531" t="s">
        <v>7</v>
      </c>
      <c r="R58" s="532"/>
      <c r="S58" s="532"/>
      <c r="T58" s="532"/>
      <c r="U58" s="532"/>
      <c r="V58" s="532"/>
      <c r="W58" s="60">
        <v>1</v>
      </c>
      <c r="X58" s="623" t="s">
        <v>8</v>
      </c>
      <c r="Y58" s="624"/>
      <c r="Z58" s="625"/>
      <c r="AA58" s="47"/>
      <c r="AB58" s="626" t="s">
        <v>6</v>
      </c>
      <c r="AC58" s="627"/>
      <c r="AD58" s="627"/>
      <c r="AE58" s="627"/>
      <c r="AF58" s="627"/>
      <c r="AG58" s="627"/>
      <c r="AH58" s="627"/>
      <c r="AI58" s="627"/>
      <c r="AJ58" s="627"/>
      <c r="AK58" s="627"/>
      <c r="AL58" s="61">
        <v>4</v>
      </c>
      <c r="AM58" s="628" t="s">
        <v>7</v>
      </c>
      <c r="AN58" s="629"/>
      <c r="AO58" s="629"/>
      <c r="AP58" s="629"/>
      <c r="AQ58" s="629"/>
      <c r="AR58" s="629"/>
      <c r="AS58" s="62">
        <v>1</v>
      </c>
      <c r="AT58" s="630" t="s">
        <v>8</v>
      </c>
      <c r="AU58" s="631"/>
      <c r="AV58" s="632"/>
      <c r="AW58" s="47"/>
      <c r="AX58" s="534" t="s">
        <v>229</v>
      </c>
      <c r="AY58" s="535"/>
      <c r="AZ58" s="535"/>
      <c r="BA58" s="535"/>
      <c r="BB58" s="536"/>
      <c r="BC58" s="63">
        <v>1</v>
      </c>
      <c r="BD58" s="47"/>
      <c r="BE58" s="636" t="s">
        <v>6</v>
      </c>
      <c r="BF58" s="637"/>
      <c r="BG58" s="637"/>
      <c r="BH58" s="637"/>
      <c r="BI58" s="637"/>
      <c r="BJ58" s="637"/>
      <c r="BK58" s="637"/>
      <c r="BL58" s="637"/>
      <c r="BM58" s="637"/>
      <c r="BN58" s="637"/>
      <c r="BO58" s="64">
        <v>3</v>
      </c>
      <c r="BP58" s="638" t="s">
        <v>7</v>
      </c>
      <c r="BQ58" s="639"/>
      <c r="BR58" s="639"/>
      <c r="BS58" s="639"/>
      <c r="BT58" s="639"/>
      <c r="BU58" s="639"/>
      <c r="BV58" s="65">
        <v>1</v>
      </c>
      <c r="BW58" s="640" t="s">
        <v>8</v>
      </c>
      <c r="BX58" s="641"/>
      <c r="BY58" s="642"/>
      <c r="BZ58" s="47"/>
      <c r="CA58" s="643" t="s">
        <v>230</v>
      </c>
      <c r="CB58" s="644"/>
      <c r="CC58" s="66"/>
      <c r="CD58" s="645" t="s">
        <v>231</v>
      </c>
      <c r="CE58" s="646"/>
      <c r="CF58" s="66"/>
      <c r="CG58" s="647" t="s">
        <v>232</v>
      </c>
      <c r="CH58" s="648"/>
      <c r="CI58" s="66">
        <v>604</v>
      </c>
      <c r="CJ58" s="649" t="s">
        <v>233</v>
      </c>
      <c r="CK58" s="47"/>
      <c r="CL58" s="651" t="s">
        <v>234</v>
      </c>
      <c r="CM58" s="652"/>
      <c r="CN58" s="653"/>
      <c r="CO58" s="47"/>
      <c r="CP58" s="597" t="s">
        <v>235</v>
      </c>
      <c r="CQ58" s="598"/>
      <c r="CR58" s="598"/>
      <c r="CS58" s="598"/>
      <c r="CT58" s="598"/>
      <c r="CU58" s="599"/>
      <c r="CV58" s="47"/>
      <c r="CW58" s="600" t="s">
        <v>485</v>
      </c>
      <c r="CX58" s="601"/>
      <c r="CY58" s="601"/>
      <c r="CZ58" s="380"/>
      <c r="DA58" s="71"/>
      <c r="DB58" s="584" t="s">
        <v>486</v>
      </c>
      <c r="DC58" s="585"/>
      <c r="DD58" s="585"/>
      <c r="DE58" s="381"/>
      <c r="DF58" s="71"/>
      <c r="DG58" s="586" t="s">
        <v>487</v>
      </c>
      <c r="DH58" s="587"/>
      <c r="DI58" s="587"/>
      <c r="DJ58" s="382"/>
      <c r="DK58" s="71"/>
      <c r="DL58" s="588" t="s">
        <v>239</v>
      </c>
      <c r="DM58" s="589"/>
      <c r="DN58" s="589"/>
      <c r="DO58" s="590"/>
      <c r="DP58" s="47"/>
      <c r="DQ58" s="47"/>
      <c r="DR58" s="581" t="s">
        <v>5</v>
      </c>
      <c r="DS58" s="582"/>
      <c r="DT58" s="582"/>
      <c r="DU58" s="583"/>
      <c r="DV58" s="72"/>
      <c r="DW58" s="654" t="s">
        <v>0</v>
      </c>
      <c r="DX58" s="655"/>
      <c r="DY58" s="655"/>
      <c r="DZ58" s="656"/>
      <c r="EA58" s="72"/>
      <c r="EB58" s="657" t="s">
        <v>1</v>
      </c>
      <c r="EC58" s="658"/>
      <c r="ED58" s="658"/>
      <c r="EE58" s="659"/>
      <c r="EF58" s="567" t="s">
        <v>223</v>
      </c>
      <c r="EG58" s="567"/>
      <c r="EH58" s="567"/>
      <c r="EI58" s="567"/>
      <c r="EJ58" s="566"/>
    </row>
    <row r="59" spans="1:140" ht="18.75" thickTop="1" thickBot="1">
      <c r="A59" s="462" t="s">
        <v>303</v>
      </c>
      <c r="B59" s="446" t="s">
        <v>9</v>
      </c>
      <c r="C59" s="447">
        <v>604</v>
      </c>
      <c r="D59" s="448" t="s">
        <v>10</v>
      </c>
      <c r="E59" s="449" t="s">
        <v>17</v>
      </c>
      <c r="F59" s="660">
        <v>0.3</v>
      </c>
      <c r="G59" s="661"/>
      <c r="H59" s="662" t="s">
        <v>240</v>
      </c>
      <c r="I59" s="662"/>
      <c r="J59" s="662"/>
      <c r="K59" s="662"/>
      <c r="L59" s="662"/>
      <c r="M59" s="662"/>
      <c r="N59" s="662"/>
      <c r="O59" s="663"/>
      <c r="P59" s="73">
        <v>0.2</v>
      </c>
      <c r="Q59" s="608">
        <v>0.3</v>
      </c>
      <c r="R59" s="609"/>
      <c r="S59" s="610" t="s">
        <v>241</v>
      </c>
      <c r="T59" s="610"/>
      <c r="U59" s="610"/>
      <c r="V59" s="610"/>
      <c r="W59" s="611"/>
      <c r="X59" s="74">
        <v>0.1</v>
      </c>
      <c r="Y59" s="75">
        <v>0.05</v>
      </c>
      <c r="Z59" s="76">
        <v>0.05</v>
      </c>
      <c r="AA59" s="47"/>
      <c r="AB59" s="664">
        <v>0.4</v>
      </c>
      <c r="AC59" s="610"/>
      <c r="AD59" s="613" t="s">
        <v>240</v>
      </c>
      <c r="AE59" s="613"/>
      <c r="AF59" s="613"/>
      <c r="AG59" s="613"/>
      <c r="AH59" s="613"/>
      <c r="AI59" s="613"/>
      <c r="AJ59" s="613"/>
      <c r="AK59" s="613"/>
      <c r="AL59" s="614"/>
      <c r="AM59" s="608">
        <v>0.4</v>
      </c>
      <c r="AN59" s="609"/>
      <c r="AO59" s="610" t="s">
        <v>241</v>
      </c>
      <c r="AP59" s="610"/>
      <c r="AQ59" s="610"/>
      <c r="AR59" s="610"/>
      <c r="AS59" s="611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12">
        <v>0.4</v>
      </c>
      <c r="BF59" s="610"/>
      <c r="BG59" s="613" t="s">
        <v>240</v>
      </c>
      <c r="BH59" s="613"/>
      <c r="BI59" s="613"/>
      <c r="BJ59" s="613"/>
      <c r="BK59" s="613"/>
      <c r="BL59" s="613"/>
      <c r="BM59" s="613"/>
      <c r="BN59" s="613"/>
      <c r="BO59" s="614"/>
      <c r="BP59" s="608">
        <v>0.4</v>
      </c>
      <c r="BQ59" s="609"/>
      <c r="BR59" s="610" t="s">
        <v>241</v>
      </c>
      <c r="BS59" s="610"/>
      <c r="BT59" s="610"/>
      <c r="BU59" s="610"/>
      <c r="BV59" s="611"/>
      <c r="BW59" s="74">
        <v>0.1</v>
      </c>
      <c r="BX59" s="75">
        <v>0.05</v>
      </c>
      <c r="BY59" s="81">
        <v>0.05</v>
      </c>
      <c r="BZ59" s="47"/>
      <c r="CA59" s="615">
        <v>1</v>
      </c>
      <c r="CB59" s="616"/>
      <c r="CC59" s="82"/>
      <c r="CD59" s="593">
        <v>1</v>
      </c>
      <c r="CE59" s="594"/>
      <c r="CF59" s="82"/>
      <c r="CG59" s="595">
        <v>1</v>
      </c>
      <c r="CH59" s="596"/>
      <c r="CI59" s="82"/>
      <c r="CJ59" s="650"/>
      <c r="CK59" s="47"/>
      <c r="CL59" s="83">
        <v>30</v>
      </c>
      <c r="CM59" s="84">
        <v>26</v>
      </c>
      <c r="CN59" s="85">
        <v>25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15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242</v>
      </c>
      <c r="DS59" s="99" t="s">
        <v>243</v>
      </c>
      <c r="DT59" s="100" t="s">
        <v>244</v>
      </c>
      <c r="DU59" s="101" t="s">
        <v>245</v>
      </c>
      <c r="DV59" s="72"/>
      <c r="DW59" s="102" t="s">
        <v>242</v>
      </c>
      <c r="DX59" s="103" t="s">
        <v>243</v>
      </c>
      <c r="DY59" s="104" t="s">
        <v>244</v>
      </c>
      <c r="DZ59" s="105" t="s">
        <v>245</v>
      </c>
      <c r="EA59" s="106"/>
      <c r="EB59" s="107" t="s">
        <v>242</v>
      </c>
      <c r="EC59" s="108" t="s">
        <v>243</v>
      </c>
      <c r="ED59" s="109" t="s">
        <v>244</v>
      </c>
      <c r="EE59" s="110" t="s">
        <v>245</v>
      </c>
      <c r="EF59" s="568" t="s">
        <v>242</v>
      </c>
      <c r="EG59" s="568" t="s">
        <v>243</v>
      </c>
      <c r="EH59" s="568" t="s">
        <v>244</v>
      </c>
      <c r="EI59" s="568" t="s">
        <v>245</v>
      </c>
      <c r="EJ59" s="566"/>
    </row>
    <row r="60" spans="1:140" ht="24" customHeight="1" thickTop="1" thickBot="1">
      <c r="A60" s="450" t="s">
        <v>182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4</v>
      </c>
      <c r="J60" s="112">
        <v>5</v>
      </c>
      <c r="K60" s="112">
        <v>6</v>
      </c>
      <c r="L60" s="112">
        <v>7</v>
      </c>
      <c r="M60" s="112">
        <v>8</v>
      </c>
      <c r="N60" s="112">
        <v>0</v>
      </c>
      <c r="O60" s="113">
        <v>0</v>
      </c>
      <c r="P60" s="114">
        <v>11</v>
      </c>
      <c r="Q60" s="115">
        <v>12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20</v>
      </c>
      <c r="Z60" s="117">
        <v>21</v>
      </c>
      <c r="AA60" s="47"/>
      <c r="AB60" s="118">
        <v>1</v>
      </c>
      <c r="AC60" s="119">
        <v>2</v>
      </c>
      <c r="AD60" s="119">
        <v>3</v>
      </c>
      <c r="AE60" s="119">
        <v>4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12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20</v>
      </c>
      <c r="AV60" s="127">
        <v>21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3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20</v>
      </c>
      <c r="BY60" s="139">
        <v>21</v>
      </c>
      <c r="BZ60" s="47"/>
      <c r="CA60" s="602">
        <v>0.6</v>
      </c>
      <c r="CB60" s="603"/>
      <c r="CC60" s="140"/>
      <c r="CD60" s="604">
        <v>0.2</v>
      </c>
      <c r="CE60" s="605"/>
      <c r="CF60" s="140"/>
      <c r="CG60" s="606">
        <v>0.2</v>
      </c>
      <c r="CH60" s="607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246</v>
      </c>
      <c r="CV60" s="47"/>
      <c r="CW60" s="149" t="s">
        <v>247</v>
      </c>
      <c r="CX60" s="150" t="s">
        <v>12</v>
      </c>
      <c r="CY60" s="150" t="s">
        <v>248</v>
      </c>
      <c r="CZ60" s="151" t="s">
        <v>249</v>
      </c>
      <c r="DA60" s="152"/>
      <c r="DB60" s="149" t="s">
        <v>247</v>
      </c>
      <c r="DC60" s="150" t="s">
        <v>12</v>
      </c>
      <c r="DD60" s="150" t="s">
        <v>248</v>
      </c>
      <c r="DE60" s="151" t="s">
        <v>249</v>
      </c>
      <c r="DF60" s="152"/>
      <c r="DG60" s="149" t="s">
        <v>247</v>
      </c>
      <c r="DH60" s="150" t="s">
        <v>12</v>
      </c>
      <c r="DI60" s="150" t="s">
        <v>248</v>
      </c>
      <c r="DJ60" s="151" t="s">
        <v>249</v>
      </c>
      <c r="DK60" s="152"/>
      <c r="DL60" s="153" t="s">
        <v>250</v>
      </c>
      <c r="DM60" s="154" t="s">
        <v>251</v>
      </c>
      <c r="DN60" s="154" t="s">
        <v>252</v>
      </c>
      <c r="DO60" s="154" t="s">
        <v>253</v>
      </c>
      <c r="DP60" s="47"/>
      <c r="DQ60" s="47"/>
      <c r="DR60" s="383" t="s">
        <v>246</v>
      </c>
      <c r="DS60" s="384" t="s">
        <v>246</v>
      </c>
      <c r="DT60" s="384" t="s">
        <v>246</v>
      </c>
      <c r="DU60" s="385" t="s">
        <v>246</v>
      </c>
      <c r="DV60" s="72"/>
      <c r="DW60" s="158" t="s">
        <v>246</v>
      </c>
      <c r="DX60" s="159" t="s">
        <v>246</v>
      </c>
      <c r="DY60" s="159" t="s">
        <v>246</v>
      </c>
      <c r="DZ60" s="160" t="s">
        <v>246</v>
      </c>
      <c r="EA60" s="72"/>
      <c r="EB60" s="386" t="s">
        <v>246</v>
      </c>
      <c r="EC60" s="387" t="s">
        <v>246</v>
      </c>
      <c r="ED60" s="387" t="s">
        <v>246</v>
      </c>
      <c r="EE60" s="388" t="s">
        <v>246</v>
      </c>
      <c r="EF60" s="72"/>
      <c r="EG60" s="72"/>
      <c r="EH60" s="72"/>
      <c r="EI60" s="72"/>
      <c r="EJ60" s="566" t="s">
        <v>246</v>
      </c>
    </row>
    <row r="61" spans="1:140" ht="16.5" thickTop="1">
      <c r="A61" s="20">
        <f>+C59*100+1</f>
        <v>60401</v>
      </c>
      <c r="B61" s="454" t="s">
        <v>419</v>
      </c>
      <c r="C61" s="455" t="s">
        <v>420</v>
      </c>
      <c r="D61" s="455" t="s">
        <v>136</v>
      </c>
      <c r="E61" s="455" t="s">
        <v>97</v>
      </c>
      <c r="F61" s="164">
        <v>3.1</v>
      </c>
      <c r="G61" s="165">
        <v>3.8</v>
      </c>
      <c r="H61" s="165">
        <v>1</v>
      </c>
      <c r="I61" s="165">
        <v>1</v>
      </c>
      <c r="J61" s="165">
        <v>3.7</v>
      </c>
      <c r="K61" s="165">
        <v>2.5</v>
      </c>
      <c r="L61" s="165">
        <v>1</v>
      </c>
      <c r="M61" s="165">
        <v>1</v>
      </c>
      <c r="N61" s="165"/>
      <c r="O61" s="166"/>
      <c r="P61" s="167">
        <v>1</v>
      </c>
      <c r="Q61" s="164">
        <v>2.1</v>
      </c>
      <c r="R61" s="168"/>
      <c r="S61" s="168"/>
      <c r="T61" s="168"/>
      <c r="U61" s="168"/>
      <c r="V61" s="168"/>
      <c r="W61" s="166"/>
      <c r="X61" s="165">
        <v>1.4</v>
      </c>
      <c r="Y61" s="169">
        <v>3</v>
      </c>
      <c r="Z61" s="170">
        <v>3.7</v>
      </c>
      <c r="AB61" s="164">
        <v>3.1</v>
      </c>
      <c r="AC61" s="165">
        <v>1</v>
      </c>
      <c r="AD61" s="165">
        <v>1</v>
      </c>
      <c r="AE61" s="165">
        <v>1</v>
      </c>
      <c r="AF61" s="165"/>
      <c r="AG61" s="165"/>
      <c r="AH61" s="165"/>
      <c r="AI61" s="165"/>
      <c r="AJ61" s="165"/>
      <c r="AK61" s="171"/>
      <c r="AL61" s="172"/>
      <c r="AM61" s="164">
        <v>1.5</v>
      </c>
      <c r="AN61" s="168"/>
      <c r="AO61" s="168"/>
      <c r="AP61" s="168"/>
      <c r="AQ61" s="168"/>
      <c r="AR61" s="168"/>
      <c r="AS61" s="166"/>
      <c r="AT61" s="165">
        <v>4.0999999999999996</v>
      </c>
      <c r="AU61" s="169">
        <v>3</v>
      </c>
      <c r="AV61" s="173">
        <v>3.7</v>
      </c>
      <c r="AX61" s="174"/>
      <c r="AY61" s="175"/>
      <c r="AZ61" s="175"/>
      <c r="BA61" s="175"/>
      <c r="BB61" s="175"/>
      <c r="BC61" s="176"/>
      <c r="BE61" s="177">
        <v>3.1</v>
      </c>
      <c r="BF61" s="178">
        <v>1</v>
      </c>
      <c r="BG61" s="178">
        <v>4</v>
      </c>
      <c r="BH61" s="178"/>
      <c r="BI61" s="178"/>
      <c r="BJ61" s="178"/>
      <c r="BK61" s="178"/>
      <c r="BL61" s="178"/>
      <c r="BM61" s="178"/>
      <c r="BN61" s="179"/>
      <c r="BO61" s="172"/>
      <c r="BP61" s="180">
        <v>2.7</v>
      </c>
      <c r="BQ61" s="181"/>
      <c r="BR61" s="181"/>
      <c r="BS61" s="181"/>
      <c r="BT61" s="181"/>
      <c r="BU61" s="181"/>
      <c r="BV61" s="182"/>
      <c r="BW61" s="183">
        <v>4.0999999999999996</v>
      </c>
      <c r="BX61" s="169">
        <v>3</v>
      </c>
      <c r="BY61" s="184">
        <v>3.7</v>
      </c>
      <c r="CA61" s="185">
        <v>2</v>
      </c>
      <c r="CB61" s="186" t="s">
        <v>418</v>
      </c>
      <c r="CC61" s="187"/>
      <c r="CD61" s="188">
        <v>2</v>
      </c>
      <c r="CE61" s="189" t="s">
        <v>418</v>
      </c>
      <c r="CF61" s="190"/>
      <c r="CG61" s="191">
        <v>2.9</v>
      </c>
      <c r="CH61" s="192" t="s">
        <v>418</v>
      </c>
      <c r="CI61" s="190"/>
      <c r="CJ61" s="193">
        <v>2.1498571430000002</v>
      </c>
      <c r="CL61" s="194">
        <v>12</v>
      </c>
      <c r="CM61" s="195">
        <v>3</v>
      </c>
      <c r="CN61" s="196">
        <v>3</v>
      </c>
      <c r="CP61" s="197">
        <v>3</v>
      </c>
      <c r="CQ61" s="198">
        <v>3</v>
      </c>
      <c r="CR61" s="198">
        <v>3</v>
      </c>
      <c r="CS61" s="198">
        <v>3</v>
      </c>
      <c r="CT61" s="199">
        <v>3</v>
      </c>
      <c r="CU61" s="200">
        <v>3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2.6</v>
      </c>
      <c r="DS61" s="389">
        <v>2.5</v>
      </c>
      <c r="DT61" s="389">
        <v>2</v>
      </c>
      <c r="DU61" s="390"/>
      <c r="DV61" s="391"/>
      <c r="DW61" s="217">
        <v>2</v>
      </c>
      <c r="DX61" s="392">
        <v>3.1</v>
      </c>
      <c r="DY61" s="392">
        <v>2</v>
      </c>
      <c r="DZ61" s="393"/>
      <c r="EA61" s="391"/>
      <c r="EB61" s="394">
        <v>2</v>
      </c>
      <c r="EC61" s="395">
        <v>2.1</v>
      </c>
      <c r="ED61" s="395">
        <v>2.9</v>
      </c>
      <c r="EE61" s="396"/>
      <c r="EF61" s="216">
        <v>2.2999999999999998</v>
      </c>
      <c r="EG61" s="216">
        <v>2.5</v>
      </c>
      <c r="EH61" s="216">
        <v>2.1</v>
      </c>
      <c r="EI61" s="216">
        <v>0</v>
      </c>
      <c r="EJ61" s="566">
        <v>2.2999999999999998</v>
      </c>
    </row>
    <row r="62" spans="1:140">
      <c r="A62" s="20">
        <f>+A61+1</f>
        <v>60402</v>
      </c>
      <c r="B62" s="456" t="s">
        <v>44</v>
      </c>
      <c r="C62" s="457" t="s">
        <v>44</v>
      </c>
      <c r="D62" s="457" t="s">
        <v>136</v>
      </c>
      <c r="E62" s="457" t="s">
        <v>163</v>
      </c>
      <c r="F62" s="223">
        <v>1</v>
      </c>
      <c r="G62" s="183">
        <v>2.1</v>
      </c>
      <c r="H62" s="183">
        <v>3.1</v>
      </c>
      <c r="I62" s="183">
        <v>4.8</v>
      </c>
      <c r="J62" s="183">
        <v>3.9</v>
      </c>
      <c r="K62" s="183">
        <v>1</v>
      </c>
      <c r="L62" s="183">
        <v>1</v>
      </c>
      <c r="M62" s="183">
        <v>4</v>
      </c>
      <c r="N62" s="183"/>
      <c r="O62" s="224"/>
      <c r="P62" s="167">
        <v>2</v>
      </c>
      <c r="Q62" s="223">
        <v>2.6</v>
      </c>
      <c r="R62" s="225"/>
      <c r="S62" s="225"/>
      <c r="T62" s="168"/>
      <c r="U62" s="168"/>
      <c r="V62" s="168"/>
      <c r="W62" s="166"/>
      <c r="X62" s="183">
        <v>4.0999999999999996</v>
      </c>
      <c r="Y62" s="169">
        <v>3</v>
      </c>
      <c r="Z62" s="170">
        <v>3.9</v>
      </c>
      <c r="AB62" s="223">
        <v>5</v>
      </c>
      <c r="AC62" s="183">
        <v>4.5</v>
      </c>
      <c r="AD62" s="183">
        <v>1</v>
      </c>
      <c r="AE62" s="183">
        <v>5</v>
      </c>
      <c r="AF62" s="183"/>
      <c r="AG62" s="183"/>
      <c r="AH62" s="183"/>
      <c r="AI62" s="183"/>
      <c r="AJ62" s="183"/>
      <c r="AK62" s="226"/>
      <c r="AL62" s="227"/>
      <c r="AM62" s="223">
        <v>3.9</v>
      </c>
      <c r="AN62" s="225"/>
      <c r="AO62" s="225"/>
      <c r="AP62" s="168"/>
      <c r="AQ62" s="168"/>
      <c r="AR62" s="168"/>
      <c r="AS62" s="166"/>
      <c r="AT62" s="183">
        <v>4.4000000000000004</v>
      </c>
      <c r="AU62" s="169">
        <v>3</v>
      </c>
      <c r="AV62" s="173">
        <v>3.9</v>
      </c>
      <c r="AX62" s="228"/>
      <c r="AY62" s="229"/>
      <c r="AZ62" s="229"/>
      <c r="BA62" s="229"/>
      <c r="BB62" s="229"/>
      <c r="BC62" s="230"/>
      <c r="BE62" s="231">
        <v>1</v>
      </c>
      <c r="BF62" s="183">
        <v>1</v>
      </c>
      <c r="BG62" s="183">
        <v>1</v>
      </c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/>
      <c r="BR62" s="225"/>
      <c r="BS62" s="168"/>
      <c r="BT62" s="168"/>
      <c r="BU62" s="168"/>
      <c r="BV62" s="166"/>
      <c r="BW62" s="183">
        <v>4.4000000000000004</v>
      </c>
      <c r="BX62" s="169">
        <v>3</v>
      </c>
      <c r="BY62" s="184">
        <v>3.9</v>
      </c>
      <c r="CA62" s="185">
        <v>2.7</v>
      </c>
      <c r="CB62" s="232" t="s">
        <v>418</v>
      </c>
      <c r="CC62" s="187"/>
      <c r="CD62" s="188">
        <v>3.9</v>
      </c>
      <c r="CE62" s="233" t="s">
        <v>416</v>
      </c>
      <c r="CF62" s="190"/>
      <c r="CG62" s="191">
        <v>1.6</v>
      </c>
      <c r="CH62" s="234" t="s">
        <v>418</v>
      </c>
      <c r="CI62" s="190"/>
      <c r="CJ62" s="235">
        <v>2.7302142859999998</v>
      </c>
      <c r="CL62" s="236">
        <v>3</v>
      </c>
      <c r="CM62" s="237">
        <v>2</v>
      </c>
      <c r="CN62" s="238">
        <v>2</v>
      </c>
      <c r="CP62" s="239">
        <v>3</v>
      </c>
      <c r="CQ62" s="240">
        <v>3</v>
      </c>
      <c r="CR62" s="240">
        <v>3</v>
      </c>
      <c r="CS62" s="240">
        <v>3</v>
      </c>
      <c r="CT62" s="241">
        <v>3</v>
      </c>
      <c r="CU62" s="242">
        <v>3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>
        <v>5</v>
      </c>
      <c r="DM62" s="248"/>
      <c r="DN62" s="248"/>
      <c r="DO62" s="249"/>
      <c r="DR62" s="250">
        <v>3.4</v>
      </c>
      <c r="DS62" s="397">
        <v>1.8</v>
      </c>
      <c r="DT62" s="397">
        <v>2.7</v>
      </c>
      <c r="DU62" s="398"/>
      <c r="DV62" s="391"/>
      <c r="DW62" s="253">
        <v>4.0999999999999996</v>
      </c>
      <c r="DX62" s="399">
        <v>1.9</v>
      </c>
      <c r="DY62" s="399">
        <v>3.9</v>
      </c>
      <c r="DZ62" s="400"/>
      <c r="EA62" s="391"/>
      <c r="EB62" s="401">
        <v>3.4</v>
      </c>
      <c r="EC62" s="402">
        <v>1.6</v>
      </c>
      <c r="ED62" s="402">
        <v>1.6</v>
      </c>
      <c r="EE62" s="403"/>
      <c r="EF62" s="216">
        <v>3.6</v>
      </c>
      <c r="EG62" s="216">
        <v>1.8</v>
      </c>
      <c r="EH62" s="216">
        <v>2.7</v>
      </c>
      <c r="EI62" s="216">
        <v>0</v>
      </c>
      <c r="EJ62" s="566">
        <v>2.7</v>
      </c>
    </row>
    <row r="63" spans="1:140">
      <c r="A63" s="20">
        <f t="shared" ref="A63:A110" si="2">+A62+1</f>
        <v>60403</v>
      </c>
      <c r="B63" s="456" t="s">
        <v>304</v>
      </c>
      <c r="C63" s="457" t="s">
        <v>305</v>
      </c>
      <c r="D63" s="457" t="s">
        <v>104</v>
      </c>
      <c r="E63" s="457" t="s">
        <v>306</v>
      </c>
      <c r="F63" s="223">
        <v>1</v>
      </c>
      <c r="G63" s="183">
        <v>2</v>
      </c>
      <c r="H63" s="183">
        <v>1</v>
      </c>
      <c r="I63" s="183">
        <v>2</v>
      </c>
      <c r="J63" s="183">
        <v>3.7</v>
      </c>
      <c r="K63" s="183">
        <v>1</v>
      </c>
      <c r="L63" s="183">
        <v>1</v>
      </c>
      <c r="M63" s="183">
        <v>1</v>
      </c>
      <c r="N63" s="183"/>
      <c r="O63" s="224"/>
      <c r="P63" s="167">
        <v>2</v>
      </c>
      <c r="Q63" s="223">
        <v>1.6</v>
      </c>
      <c r="R63" s="225"/>
      <c r="S63" s="225"/>
      <c r="T63" s="168"/>
      <c r="U63" s="168"/>
      <c r="V63" s="168"/>
      <c r="W63" s="166"/>
      <c r="X63" s="183">
        <v>5</v>
      </c>
      <c r="Y63" s="169">
        <v>2.6</v>
      </c>
      <c r="Z63" s="170">
        <v>3.7</v>
      </c>
      <c r="AB63" s="223">
        <v>1</v>
      </c>
      <c r="AC63" s="183">
        <v>1</v>
      </c>
      <c r="AD63" s="183">
        <v>1</v>
      </c>
      <c r="AE63" s="183">
        <v>1</v>
      </c>
      <c r="AF63" s="183"/>
      <c r="AG63" s="183"/>
      <c r="AH63" s="183"/>
      <c r="AI63" s="183"/>
      <c r="AJ63" s="183"/>
      <c r="AK63" s="226"/>
      <c r="AL63" s="227"/>
      <c r="AM63" s="223">
        <v>1</v>
      </c>
      <c r="AN63" s="225"/>
      <c r="AO63" s="225"/>
      <c r="AP63" s="168"/>
      <c r="AQ63" s="168"/>
      <c r="AR63" s="168"/>
      <c r="AS63" s="166"/>
      <c r="AT63" s="183">
        <v>5</v>
      </c>
      <c r="AU63" s="169">
        <v>2.6</v>
      </c>
      <c r="AV63" s="173">
        <v>3.7</v>
      </c>
      <c r="AX63" s="228"/>
      <c r="AY63" s="229"/>
      <c r="AZ63" s="229"/>
      <c r="BA63" s="229"/>
      <c r="BB63" s="229"/>
      <c r="BC63" s="230"/>
      <c r="BE63" s="231">
        <v>1</v>
      </c>
      <c r="BF63" s="183">
        <v>1</v>
      </c>
      <c r="BG63" s="183">
        <v>1</v>
      </c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/>
      <c r="BR63" s="225"/>
      <c r="BS63" s="168"/>
      <c r="BT63" s="168"/>
      <c r="BU63" s="168"/>
      <c r="BV63" s="166"/>
      <c r="BW63" s="183">
        <v>5</v>
      </c>
      <c r="BX63" s="169">
        <v>2.6</v>
      </c>
      <c r="BY63" s="184">
        <v>3.7</v>
      </c>
      <c r="CA63" s="185">
        <v>2.2000000000000002</v>
      </c>
      <c r="CB63" s="232" t="s">
        <v>418</v>
      </c>
      <c r="CC63" s="187"/>
      <c r="CD63" s="188">
        <v>1.6</v>
      </c>
      <c r="CE63" s="233" t="s">
        <v>418</v>
      </c>
      <c r="CF63" s="190"/>
      <c r="CG63" s="191">
        <v>1.6</v>
      </c>
      <c r="CH63" s="234" t="s">
        <v>418</v>
      </c>
      <c r="CI63" s="190"/>
      <c r="CJ63" s="235">
        <v>1.947857143</v>
      </c>
      <c r="CL63" s="236"/>
      <c r="CM63" s="237"/>
      <c r="CN63" s="238"/>
      <c r="CP63" s="239">
        <v>1</v>
      </c>
      <c r="CQ63" s="240">
        <v>5</v>
      </c>
      <c r="CR63" s="240">
        <v>1</v>
      </c>
      <c r="CS63" s="240">
        <v>1</v>
      </c>
      <c r="CT63" s="241">
        <v>5</v>
      </c>
      <c r="CU63" s="242">
        <v>2.6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>
        <v>5</v>
      </c>
      <c r="DM63" s="248"/>
      <c r="DN63" s="248"/>
      <c r="DO63" s="249"/>
      <c r="DR63" s="250">
        <v>2.7</v>
      </c>
      <c r="DS63" s="397">
        <v>1.8</v>
      </c>
      <c r="DT63" s="397">
        <v>2.2000000000000002</v>
      </c>
      <c r="DU63" s="398"/>
      <c r="DV63" s="391"/>
      <c r="DW63" s="253">
        <v>2.1</v>
      </c>
      <c r="DX63" s="399">
        <v>1.4</v>
      </c>
      <c r="DY63" s="399">
        <v>1.6</v>
      </c>
      <c r="DZ63" s="400"/>
      <c r="EA63" s="391"/>
      <c r="EB63" s="401">
        <v>1.8</v>
      </c>
      <c r="EC63" s="402">
        <v>1.6</v>
      </c>
      <c r="ED63" s="402">
        <v>1.6</v>
      </c>
      <c r="EE63" s="403"/>
      <c r="EF63" s="216">
        <v>2.4</v>
      </c>
      <c r="EG63" s="216">
        <v>1.7</v>
      </c>
      <c r="EH63" s="216">
        <v>1.9</v>
      </c>
      <c r="EI63" s="216">
        <v>0</v>
      </c>
      <c r="EJ63" s="566">
        <v>2</v>
      </c>
    </row>
    <row r="64" spans="1:140">
      <c r="A64" s="20">
        <f t="shared" si="2"/>
        <v>60404</v>
      </c>
      <c r="B64" s="456" t="s">
        <v>307</v>
      </c>
      <c r="C64" s="457" t="s">
        <v>109</v>
      </c>
      <c r="D64" s="457" t="s">
        <v>22</v>
      </c>
      <c r="E64" s="457" t="s">
        <v>308</v>
      </c>
      <c r="F64" s="223">
        <v>5</v>
      </c>
      <c r="G64" s="183">
        <v>5</v>
      </c>
      <c r="H64" s="183">
        <v>5</v>
      </c>
      <c r="I64" s="183">
        <v>5</v>
      </c>
      <c r="J64" s="183">
        <v>4.2</v>
      </c>
      <c r="K64" s="183">
        <v>5</v>
      </c>
      <c r="L64" s="183">
        <v>5</v>
      </c>
      <c r="M64" s="183">
        <v>4</v>
      </c>
      <c r="N64" s="183"/>
      <c r="O64" s="224"/>
      <c r="P64" s="167">
        <v>5</v>
      </c>
      <c r="Q64" s="223">
        <v>4.8</v>
      </c>
      <c r="R64" s="225"/>
      <c r="S64" s="225"/>
      <c r="T64" s="168"/>
      <c r="U64" s="168"/>
      <c r="V64" s="168"/>
      <c r="W64" s="166"/>
      <c r="X64" s="183">
        <v>5</v>
      </c>
      <c r="Y64" s="169">
        <v>5</v>
      </c>
      <c r="Z64" s="170">
        <v>4.2</v>
      </c>
      <c r="AB64" s="223">
        <v>5</v>
      </c>
      <c r="AC64" s="183">
        <v>5</v>
      </c>
      <c r="AD64" s="183">
        <v>5</v>
      </c>
      <c r="AE64" s="183">
        <v>5</v>
      </c>
      <c r="AF64" s="183"/>
      <c r="AG64" s="183"/>
      <c r="AH64" s="183"/>
      <c r="AI64" s="183"/>
      <c r="AJ64" s="183"/>
      <c r="AK64" s="226"/>
      <c r="AL64" s="227"/>
      <c r="AM64" s="223">
        <v>5</v>
      </c>
      <c r="AN64" s="225"/>
      <c r="AO64" s="225"/>
      <c r="AP64" s="168"/>
      <c r="AQ64" s="261"/>
      <c r="AR64" s="168"/>
      <c r="AS64" s="166"/>
      <c r="AT64" s="183">
        <v>5</v>
      </c>
      <c r="AU64" s="169">
        <v>5</v>
      </c>
      <c r="AV64" s="173">
        <v>4.2</v>
      </c>
      <c r="AX64" s="228"/>
      <c r="AY64" s="229"/>
      <c r="AZ64" s="229"/>
      <c r="BA64" s="229"/>
      <c r="BB64" s="229"/>
      <c r="BC64" s="230"/>
      <c r="BE64" s="231">
        <v>5</v>
      </c>
      <c r="BF64" s="183">
        <v>5</v>
      </c>
      <c r="BG64" s="183">
        <v>5</v>
      </c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/>
      <c r="BR64" s="225"/>
      <c r="BS64" s="168"/>
      <c r="BT64" s="261"/>
      <c r="BU64" s="168"/>
      <c r="BV64" s="166"/>
      <c r="BW64" s="183">
        <v>5</v>
      </c>
      <c r="BX64" s="169">
        <v>5</v>
      </c>
      <c r="BY64" s="184">
        <v>4.2</v>
      </c>
      <c r="CA64" s="185">
        <v>4.8</v>
      </c>
      <c r="CB64" s="232" t="s">
        <v>421</v>
      </c>
      <c r="CC64" s="187"/>
      <c r="CD64" s="188">
        <v>5</v>
      </c>
      <c r="CE64" s="233" t="s">
        <v>421</v>
      </c>
      <c r="CF64" s="190"/>
      <c r="CG64" s="191">
        <v>5</v>
      </c>
      <c r="CH64" s="234" t="s">
        <v>421</v>
      </c>
      <c r="CI64" s="190"/>
      <c r="CJ64" s="235">
        <v>4.8803571430000003</v>
      </c>
      <c r="CL64" s="236"/>
      <c r="CM64" s="237"/>
      <c r="CN64" s="238"/>
      <c r="CP64" s="239">
        <v>5</v>
      </c>
      <c r="CQ64" s="240">
        <v>5</v>
      </c>
      <c r="CR64" s="240">
        <v>5</v>
      </c>
      <c r="CS64" s="240">
        <v>5</v>
      </c>
      <c r="CT64" s="241">
        <v>5</v>
      </c>
      <c r="CU64" s="242">
        <v>5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>
        <v>15</v>
      </c>
      <c r="DM64" s="248"/>
      <c r="DN64" s="248"/>
      <c r="DO64" s="249"/>
      <c r="DR64" s="250">
        <v>4.8</v>
      </c>
      <c r="DS64" s="397">
        <v>4.4000000000000004</v>
      </c>
      <c r="DT64" s="397">
        <v>4.8</v>
      </c>
      <c r="DU64" s="398"/>
      <c r="DV64" s="391"/>
      <c r="DW64" s="253">
        <v>5</v>
      </c>
      <c r="DX64" s="399">
        <v>5</v>
      </c>
      <c r="DY64" s="399">
        <v>5</v>
      </c>
      <c r="DZ64" s="400"/>
      <c r="EA64" s="391"/>
      <c r="EB64" s="401">
        <v>5</v>
      </c>
      <c r="EC64" s="402">
        <v>5</v>
      </c>
      <c r="ED64" s="402">
        <v>5</v>
      </c>
      <c r="EE64" s="403"/>
      <c r="EF64" s="216">
        <v>4.9000000000000004</v>
      </c>
      <c r="EG64" s="216">
        <v>4.5999999999999996</v>
      </c>
      <c r="EH64" s="216">
        <v>4.9000000000000004</v>
      </c>
      <c r="EI64" s="216">
        <v>0</v>
      </c>
      <c r="EJ64" s="566">
        <v>4.8</v>
      </c>
    </row>
    <row r="65" spans="1:141">
      <c r="A65" s="20">
        <f t="shared" si="2"/>
        <v>60405</v>
      </c>
      <c r="B65" s="456" t="s">
        <v>140</v>
      </c>
      <c r="C65" s="457" t="s">
        <v>120</v>
      </c>
      <c r="D65" s="457" t="s">
        <v>137</v>
      </c>
      <c r="E65" s="457">
        <v>0</v>
      </c>
      <c r="F65" s="262">
        <v>1</v>
      </c>
      <c r="G65" s="263">
        <v>2</v>
      </c>
      <c r="H65" s="263">
        <v>1</v>
      </c>
      <c r="I65" s="263">
        <v>5</v>
      </c>
      <c r="J65" s="263">
        <v>4.4000000000000004</v>
      </c>
      <c r="K65" s="263">
        <v>2.1</v>
      </c>
      <c r="L65" s="263">
        <v>2</v>
      </c>
      <c r="M65" s="263">
        <v>2</v>
      </c>
      <c r="N65" s="263"/>
      <c r="O65" s="224"/>
      <c r="P65" s="167">
        <v>3</v>
      </c>
      <c r="Q65" s="223">
        <v>2.4</v>
      </c>
      <c r="R65" s="225"/>
      <c r="S65" s="225"/>
      <c r="T65" s="168"/>
      <c r="U65" s="168"/>
      <c r="V65" s="168"/>
      <c r="W65" s="166"/>
      <c r="X65" s="183">
        <v>4.7</v>
      </c>
      <c r="Y65" s="169">
        <v>2.8</v>
      </c>
      <c r="Z65" s="170">
        <v>4.4000000000000004</v>
      </c>
      <c r="AB65" s="262">
        <v>4.5</v>
      </c>
      <c r="AC65" s="263">
        <v>4.5</v>
      </c>
      <c r="AD65" s="263">
        <v>1</v>
      </c>
      <c r="AE65" s="263">
        <v>1</v>
      </c>
      <c r="AF65" s="263"/>
      <c r="AG65" s="263"/>
      <c r="AH65" s="263"/>
      <c r="AI65" s="263"/>
      <c r="AJ65" s="263"/>
      <c r="AK65" s="226"/>
      <c r="AL65" s="227"/>
      <c r="AM65" s="223">
        <v>2.8</v>
      </c>
      <c r="AN65" s="225"/>
      <c r="AO65" s="225"/>
      <c r="AP65" s="168"/>
      <c r="AQ65" s="168"/>
      <c r="AR65" s="168"/>
      <c r="AS65" s="166"/>
      <c r="AT65" s="183">
        <v>4.7</v>
      </c>
      <c r="AU65" s="169">
        <v>2.8</v>
      </c>
      <c r="AV65" s="173">
        <v>4.4000000000000004</v>
      </c>
      <c r="AX65" s="228"/>
      <c r="AY65" s="229"/>
      <c r="AZ65" s="229"/>
      <c r="BA65" s="229"/>
      <c r="BB65" s="229"/>
      <c r="BC65" s="230"/>
      <c r="BE65" s="265">
        <v>1</v>
      </c>
      <c r="BF65" s="263">
        <v>1</v>
      </c>
      <c r="BG65" s="263">
        <v>1</v>
      </c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/>
      <c r="BR65" s="225"/>
      <c r="BS65" s="168"/>
      <c r="BT65" s="168"/>
      <c r="BU65" s="168"/>
      <c r="BV65" s="166"/>
      <c r="BW65" s="183">
        <v>5</v>
      </c>
      <c r="BX65" s="169">
        <v>2.8</v>
      </c>
      <c r="BY65" s="184">
        <v>4.4000000000000004</v>
      </c>
      <c r="CA65" s="185">
        <v>2.9</v>
      </c>
      <c r="CB65" s="232" t="s">
        <v>418</v>
      </c>
      <c r="CC65" s="187"/>
      <c r="CD65" s="188">
        <v>3</v>
      </c>
      <c r="CE65" s="233" t="s">
        <v>416</v>
      </c>
      <c r="CF65" s="190"/>
      <c r="CG65" s="191">
        <v>1.7</v>
      </c>
      <c r="CH65" s="234" t="s">
        <v>418</v>
      </c>
      <c r="CI65" s="190"/>
      <c r="CJ65" s="235">
        <v>2.6694285710000001</v>
      </c>
      <c r="CL65" s="236">
        <v>1</v>
      </c>
      <c r="CM65" s="237">
        <v>1</v>
      </c>
      <c r="CN65" s="238"/>
      <c r="CP65" s="239">
        <v>2</v>
      </c>
      <c r="CQ65" s="240">
        <v>3</v>
      </c>
      <c r="CR65" s="240">
        <v>1</v>
      </c>
      <c r="CS65" s="240">
        <v>3</v>
      </c>
      <c r="CT65" s="241">
        <v>5</v>
      </c>
      <c r="CU65" s="242">
        <v>2.8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>
        <v>9</v>
      </c>
      <c r="DM65" s="248"/>
      <c r="DN65" s="248"/>
      <c r="DO65" s="249"/>
      <c r="DR65" s="250">
        <v>2.4</v>
      </c>
      <c r="DS65" s="397">
        <v>2.2000000000000002</v>
      </c>
      <c r="DT65" s="397">
        <v>2.9</v>
      </c>
      <c r="DU65" s="398"/>
      <c r="DV65" s="391"/>
      <c r="DW65" s="253">
        <v>2.2000000000000002</v>
      </c>
      <c r="DX65" s="399">
        <v>1.5</v>
      </c>
      <c r="DY65" s="399">
        <v>3</v>
      </c>
      <c r="DZ65" s="400"/>
      <c r="EA65" s="391"/>
      <c r="EB65" s="401">
        <v>1.9</v>
      </c>
      <c r="EC65" s="402">
        <v>1.8</v>
      </c>
      <c r="ED65" s="402">
        <v>1.7</v>
      </c>
      <c r="EE65" s="403"/>
      <c r="EF65" s="216">
        <v>2.2000000000000002</v>
      </c>
      <c r="EG65" s="216">
        <v>2</v>
      </c>
      <c r="EH65" s="216">
        <v>2.7</v>
      </c>
      <c r="EI65" s="216">
        <v>0</v>
      </c>
      <c r="EJ65" s="566">
        <v>2.2999999999999998</v>
      </c>
    </row>
    <row r="66" spans="1:141">
      <c r="A66" s="20">
        <f t="shared" si="2"/>
        <v>60406</v>
      </c>
      <c r="B66" s="456" t="s">
        <v>30</v>
      </c>
      <c r="C66" s="457" t="s">
        <v>166</v>
      </c>
      <c r="D66" s="457" t="s">
        <v>309</v>
      </c>
      <c r="E66" s="457" t="s">
        <v>26</v>
      </c>
      <c r="F66" s="223"/>
      <c r="G66" s="183"/>
      <c r="H66" s="183"/>
      <c r="I66" s="183"/>
      <c r="J66" s="183"/>
      <c r="K66" s="183"/>
      <c r="L66" s="183"/>
      <c r="M66" s="183"/>
      <c r="N66" s="183"/>
      <c r="O66" s="224"/>
      <c r="P66" s="167">
        <v>1</v>
      </c>
      <c r="Q66" s="223">
        <v>0</v>
      </c>
      <c r="R66" s="225"/>
      <c r="S66" s="225"/>
      <c r="T66" s="168"/>
      <c r="U66" s="168"/>
      <c r="V66" s="168"/>
      <c r="W66" s="166"/>
      <c r="X66" s="183">
        <v>-0.1</v>
      </c>
      <c r="Y66" s="169">
        <v>0</v>
      </c>
      <c r="Z66" s="170">
        <v>0</v>
      </c>
      <c r="AB66" s="223"/>
      <c r="AC66" s="183"/>
      <c r="AD66" s="183"/>
      <c r="AE66" s="183"/>
      <c r="AF66" s="183"/>
      <c r="AG66" s="183"/>
      <c r="AH66" s="183"/>
      <c r="AI66" s="183"/>
      <c r="AJ66" s="183"/>
      <c r="AK66" s="226"/>
      <c r="AL66" s="227"/>
      <c r="AM66" s="223">
        <v>0</v>
      </c>
      <c r="AN66" s="225"/>
      <c r="AO66" s="225"/>
      <c r="AP66" s="168"/>
      <c r="AQ66" s="168"/>
      <c r="AR66" s="168"/>
      <c r="AS66" s="166"/>
      <c r="AT66" s="183">
        <v>-0.1</v>
      </c>
      <c r="AU66" s="169">
        <v>0</v>
      </c>
      <c r="AV66" s="173">
        <v>0</v>
      </c>
      <c r="AX66" s="228"/>
      <c r="AY66" s="229"/>
      <c r="AZ66" s="229"/>
      <c r="BA66" s="229"/>
      <c r="BB66" s="229"/>
      <c r="BC66" s="230"/>
      <c r="BE66" s="231"/>
      <c r="BF66" s="183"/>
      <c r="BG66" s="183"/>
      <c r="BH66" s="183"/>
      <c r="BI66" s="183"/>
      <c r="BJ66" s="183"/>
      <c r="BK66" s="183"/>
      <c r="BL66" s="183"/>
      <c r="BM66" s="183"/>
      <c r="BN66" s="226"/>
      <c r="BO66" s="227"/>
      <c r="BP66" s="223">
        <v>0</v>
      </c>
      <c r="BQ66" s="225"/>
      <c r="BR66" s="225"/>
      <c r="BS66" s="168"/>
      <c r="BT66" s="168"/>
      <c r="BU66" s="168"/>
      <c r="BV66" s="166"/>
      <c r="BW66" s="183">
        <v>-0.1</v>
      </c>
      <c r="BX66" s="169">
        <v>0</v>
      </c>
      <c r="BY66" s="184">
        <v>0</v>
      </c>
      <c r="CA66" s="185">
        <v>0.2</v>
      </c>
      <c r="CB66" s="232" t="s">
        <v>418</v>
      </c>
      <c r="CC66" s="187"/>
      <c r="CD66" s="188">
        <v>0</v>
      </c>
      <c r="CE66" s="233" t="s">
        <v>418</v>
      </c>
      <c r="CF66" s="190"/>
      <c r="CG66" s="191">
        <v>0</v>
      </c>
      <c r="CH66" s="234" t="s">
        <v>418</v>
      </c>
      <c r="CI66" s="190"/>
      <c r="CJ66" s="235">
        <v>0.11</v>
      </c>
      <c r="CL66" s="236">
        <v>17</v>
      </c>
      <c r="CM66" s="237">
        <v>17</v>
      </c>
      <c r="CN66" s="238">
        <v>17</v>
      </c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1.7</v>
      </c>
      <c r="DT66" s="397">
        <v>0.2</v>
      </c>
      <c r="DU66" s="398"/>
      <c r="DV66" s="391"/>
      <c r="DW66" s="253">
        <v>1.8</v>
      </c>
      <c r="DX66" s="399">
        <v>1.7</v>
      </c>
      <c r="DY66" s="399">
        <v>0</v>
      </c>
      <c r="DZ66" s="400"/>
      <c r="EA66" s="391"/>
      <c r="EB66" s="401">
        <v>1.8</v>
      </c>
      <c r="EC66" s="402">
        <v>1.9</v>
      </c>
      <c r="ED66" s="402">
        <v>0</v>
      </c>
      <c r="EE66" s="403"/>
      <c r="EF66" s="216">
        <v>2.1</v>
      </c>
      <c r="EG66" s="216">
        <v>1.7</v>
      </c>
      <c r="EH66" s="216">
        <v>0.1</v>
      </c>
      <c r="EI66" s="216">
        <v>0</v>
      </c>
      <c r="EJ66" s="566">
        <v>0</v>
      </c>
      <c r="EK66" t="s">
        <v>484</v>
      </c>
    </row>
    <row r="67" spans="1:141">
      <c r="A67" s="20">
        <f t="shared" si="2"/>
        <v>60407</v>
      </c>
      <c r="B67" s="456" t="s">
        <v>36</v>
      </c>
      <c r="C67" s="457" t="s">
        <v>310</v>
      </c>
      <c r="D67" s="457" t="s">
        <v>153</v>
      </c>
      <c r="E67" s="457" t="s">
        <v>124</v>
      </c>
      <c r="F67" s="266"/>
      <c r="G67" s="268"/>
      <c r="H67" s="268"/>
      <c r="I67" s="268"/>
      <c r="J67" s="268"/>
      <c r="K67" s="268"/>
      <c r="L67" s="268"/>
      <c r="M67" s="268"/>
      <c r="N67" s="268"/>
      <c r="O67" s="224"/>
      <c r="P67" s="167">
        <v>1</v>
      </c>
      <c r="Q67" s="266">
        <v>0</v>
      </c>
      <c r="R67" s="269"/>
      <c r="S67" s="269"/>
      <c r="T67" s="169"/>
      <c r="U67" s="169"/>
      <c r="V67" s="169"/>
      <c r="W67" s="166"/>
      <c r="X67" s="183">
        <v>-0.1</v>
      </c>
      <c r="Y67" s="169">
        <v>0</v>
      </c>
      <c r="Z67" s="170">
        <v>0</v>
      </c>
      <c r="AB67" s="266"/>
      <c r="AC67" s="268"/>
      <c r="AD67" s="268"/>
      <c r="AE67" s="268"/>
      <c r="AF67" s="268"/>
      <c r="AG67" s="268"/>
      <c r="AH67" s="268"/>
      <c r="AI67" s="268"/>
      <c r="AJ67" s="268"/>
      <c r="AK67" s="226"/>
      <c r="AL67" s="227"/>
      <c r="AM67" s="223">
        <v>0</v>
      </c>
      <c r="AN67" s="269"/>
      <c r="AO67" s="269"/>
      <c r="AP67" s="169"/>
      <c r="AQ67" s="169"/>
      <c r="AR67" s="169"/>
      <c r="AS67" s="166"/>
      <c r="AT67" s="183">
        <v>-0.1</v>
      </c>
      <c r="AU67" s="169">
        <v>0</v>
      </c>
      <c r="AV67" s="173">
        <v>0</v>
      </c>
      <c r="AX67" s="228"/>
      <c r="AY67" s="229"/>
      <c r="AZ67" s="229"/>
      <c r="BA67" s="229"/>
      <c r="BB67" s="229"/>
      <c r="BC67" s="230"/>
      <c r="BE67" s="270"/>
      <c r="BF67" s="268"/>
      <c r="BG67" s="268"/>
      <c r="BH67" s="268"/>
      <c r="BI67" s="268"/>
      <c r="BJ67" s="268"/>
      <c r="BK67" s="268"/>
      <c r="BL67" s="268"/>
      <c r="BM67" s="268"/>
      <c r="BN67" s="226"/>
      <c r="BO67" s="227"/>
      <c r="BP67" s="223">
        <v>0</v>
      </c>
      <c r="BQ67" s="269"/>
      <c r="BR67" s="269"/>
      <c r="BS67" s="169"/>
      <c r="BT67" s="169"/>
      <c r="BU67" s="169"/>
      <c r="BV67" s="166"/>
      <c r="BW67" s="183">
        <v>-0.1</v>
      </c>
      <c r="BX67" s="169">
        <v>0</v>
      </c>
      <c r="BY67" s="184">
        <v>0</v>
      </c>
      <c r="CA67" s="185">
        <v>0.2</v>
      </c>
      <c r="CB67" s="232" t="s">
        <v>418</v>
      </c>
      <c r="CC67" s="187"/>
      <c r="CD67" s="188">
        <v>0</v>
      </c>
      <c r="CE67" s="233" t="s">
        <v>418</v>
      </c>
      <c r="CF67" s="190"/>
      <c r="CG67" s="191">
        <v>0</v>
      </c>
      <c r="CH67" s="234" t="s">
        <v>418</v>
      </c>
      <c r="CI67" s="190"/>
      <c r="CJ67" s="235">
        <v>0.11</v>
      </c>
      <c r="CL67" s="236">
        <v>17</v>
      </c>
      <c r="CM67" s="237">
        <v>17</v>
      </c>
      <c r="CN67" s="238">
        <v>17</v>
      </c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1.2</v>
      </c>
      <c r="DT67" s="397">
        <v>0.2</v>
      </c>
      <c r="DU67" s="398"/>
      <c r="DV67" s="391"/>
      <c r="DW67" s="253">
        <v>1.8</v>
      </c>
      <c r="DX67" s="399">
        <v>1.4</v>
      </c>
      <c r="DY67" s="399">
        <v>0</v>
      </c>
      <c r="DZ67" s="400"/>
      <c r="EA67" s="391"/>
      <c r="EB67" s="401">
        <v>1.8</v>
      </c>
      <c r="EC67" s="402">
        <v>1.4</v>
      </c>
      <c r="ED67" s="402">
        <v>0</v>
      </c>
      <c r="EE67" s="403"/>
      <c r="EF67" s="216">
        <v>2.1</v>
      </c>
      <c r="EG67" s="216">
        <v>1.3</v>
      </c>
      <c r="EH67" s="216">
        <v>0.1</v>
      </c>
      <c r="EI67" s="216">
        <v>0</v>
      </c>
      <c r="EJ67" s="566">
        <v>0</v>
      </c>
      <c r="EK67" t="s">
        <v>484</v>
      </c>
    </row>
    <row r="68" spans="1:141">
      <c r="A68" s="20">
        <f t="shared" si="2"/>
        <v>60408</v>
      </c>
      <c r="B68" s="456" t="s">
        <v>36</v>
      </c>
      <c r="C68" s="457" t="s">
        <v>310</v>
      </c>
      <c r="D68" s="457" t="s">
        <v>39</v>
      </c>
      <c r="E68" s="457">
        <v>0</v>
      </c>
      <c r="F68" s="266"/>
      <c r="G68" s="268"/>
      <c r="H68" s="268"/>
      <c r="I68" s="268"/>
      <c r="J68" s="268"/>
      <c r="K68" s="268"/>
      <c r="L68" s="268"/>
      <c r="M68" s="268"/>
      <c r="N68" s="268"/>
      <c r="O68" s="224"/>
      <c r="P68" s="167">
        <v>1</v>
      </c>
      <c r="Q68" s="266">
        <v>0</v>
      </c>
      <c r="R68" s="269"/>
      <c r="S68" s="269"/>
      <c r="T68" s="169"/>
      <c r="U68" s="169"/>
      <c r="V68" s="169"/>
      <c r="W68" s="166"/>
      <c r="X68" s="183">
        <v>-0.1</v>
      </c>
      <c r="Y68" s="169">
        <v>0</v>
      </c>
      <c r="Z68" s="170">
        <v>0</v>
      </c>
      <c r="AB68" s="266"/>
      <c r="AC68" s="268"/>
      <c r="AD68" s="268"/>
      <c r="AE68" s="268"/>
      <c r="AF68" s="268"/>
      <c r="AG68" s="268"/>
      <c r="AH68" s="268"/>
      <c r="AI68" s="268"/>
      <c r="AJ68" s="268"/>
      <c r="AK68" s="226"/>
      <c r="AL68" s="227"/>
      <c r="AM68" s="223">
        <v>0</v>
      </c>
      <c r="AN68" s="269"/>
      <c r="AO68" s="269"/>
      <c r="AP68" s="169"/>
      <c r="AQ68" s="169"/>
      <c r="AR68" s="169"/>
      <c r="AS68" s="166"/>
      <c r="AT68" s="183">
        <v>-0.1</v>
      </c>
      <c r="AU68" s="169">
        <v>0</v>
      </c>
      <c r="AV68" s="173">
        <v>0</v>
      </c>
      <c r="AX68" s="228"/>
      <c r="AY68" s="229"/>
      <c r="AZ68" s="229"/>
      <c r="BA68" s="229"/>
      <c r="BB68" s="229"/>
      <c r="BC68" s="230"/>
      <c r="BE68" s="270"/>
      <c r="BF68" s="268"/>
      <c r="BG68" s="268"/>
      <c r="BH68" s="268"/>
      <c r="BI68" s="268"/>
      <c r="BJ68" s="268"/>
      <c r="BK68" s="268"/>
      <c r="BL68" s="268"/>
      <c r="BM68" s="268"/>
      <c r="BN68" s="226"/>
      <c r="BO68" s="227"/>
      <c r="BP68" s="223">
        <v>0</v>
      </c>
      <c r="BQ68" s="269"/>
      <c r="BR68" s="269"/>
      <c r="BS68" s="169"/>
      <c r="BT68" s="169"/>
      <c r="BU68" s="169"/>
      <c r="BV68" s="166"/>
      <c r="BW68" s="183">
        <v>-0.1</v>
      </c>
      <c r="BX68" s="169">
        <v>0</v>
      </c>
      <c r="BY68" s="184">
        <v>0</v>
      </c>
      <c r="CA68" s="185">
        <v>0.2</v>
      </c>
      <c r="CB68" s="232" t="s">
        <v>418</v>
      </c>
      <c r="CC68" s="187"/>
      <c r="CD68" s="188">
        <v>0</v>
      </c>
      <c r="CE68" s="233" t="s">
        <v>418</v>
      </c>
      <c r="CF68" s="190"/>
      <c r="CG68" s="191">
        <v>0</v>
      </c>
      <c r="CH68" s="234" t="s">
        <v>418</v>
      </c>
      <c r="CI68" s="190"/>
      <c r="CJ68" s="235">
        <v>0.11</v>
      </c>
      <c r="CL68" s="236">
        <v>17</v>
      </c>
      <c r="CM68" s="237">
        <v>17</v>
      </c>
      <c r="CN68" s="238">
        <v>17</v>
      </c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1.2</v>
      </c>
      <c r="DT68" s="397">
        <v>0.2</v>
      </c>
      <c r="DU68" s="398"/>
      <c r="DV68" s="391"/>
      <c r="DW68" s="253">
        <v>1.8</v>
      </c>
      <c r="DX68" s="399">
        <v>1.4</v>
      </c>
      <c r="DY68" s="399">
        <v>0</v>
      </c>
      <c r="DZ68" s="400"/>
      <c r="EA68" s="391"/>
      <c r="EB68" s="401">
        <v>1.8</v>
      </c>
      <c r="EC68" s="402">
        <v>1.4</v>
      </c>
      <c r="ED68" s="402">
        <v>0</v>
      </c>
      <c r="EE68" s="403"/>
      <c r="EF68" s="216">
        <v>2.4</v>
      </c>
      <c r="EG68" s="216">
        <v>1.3</v>
      </c>
      <c r="EH68" s="216">
        <v>0.1</v>
      </c>
      <c r="EI68" s="216">
        <v>0</v>
      </c>
      <c r="EJ68" s="566">
        <v>0</v>
      </c>
      <c r="EK68" t="s">
        <v>484</v>
      </c>
    </row>
    <row r="69" spans="1:141">
      <c r="A69" s="20">
        <f t="shared" si="2"/>
        <v>60409</v>
      </c>
      <c r="B69" s="456" t="s">
        <v>36</v>
      </c>
      <c r="C69" s="457" t="s">
        <v>311</v>
      </c>
      <c r="D69" s="457" t="s">
        <v>91</v>
      </c>
      <c r="E69" s="457">
        <v>0</v>
      </c>
      <c r="F69" s="223">
        <v>1</v>
      </c>
      <c r="G69" s="183">
        <v>3.2</v>
      </c>
      <c r="H69" s="183">
        <v>2.6</v>
      </c>
      <c r="I69" s="183">
        <v>2.2000000000000002</v>
      </c>
      <c r="J69" s="183">
        <v>3.7</v>
      </c>
      <c r="K69" s="183">
        <v>3.1</v>
      </c>
      <c r="L69" s="183">
        <v>2.5</v>
      </c>
      <c r="M69" s="183">
        <v>1</v>
      </c>
      <c r="N69" s="183"/>
      <c r="O69" s="224"/>
      <c r="P69" s="167">
        <v>2</v>
      </c>
      <c r="Q69" s="223">
        <v>2.4</v>
      </c>
      <c r="R69" s="225"/>
      <c r="S69" s="225"/>
      <c r="T69" s="168"/>
      <c r="U69" s="168"/>
      <c r="V69" s="168"/>
      <c r="W69" s="166"/>
      <c r="X69" s="183">
        <v>4.4000000000000004</v>
      </c>
      <c r="Y69" s="169">
        <v>3.2</v>
      </c>
      <c r="Z69" s="170">
        <v>3.7</v>
      </c>
      <c r="AB69" s="223">
        <v>5</v>
      </c>
      <c r="AC69" s="183">
        <v>1</v>
      </c>
      <c r="AD69" s="183">
        <v>1</v>
      </c>
      <c r="AE69" s="183">
        <v>1</v>
      </c>
      <c r="AF69" s="183"/>
      <c r="AG69" s="183"/>
      <c r="AH69" s="183"/>
      <c r="AI69" s="183"/>
      <c r="AJ69" s="183"/>
      <c r="AK69" s="226"/>
      <c r="AL69" s="227"/>
      <c r="AM69" s="223">
        <v>2</v>
      </c>
      <c r="AN69" s="225"/>
      <c r="AO69" s="225"/>
      <c r="AP69" s="168"/>
      <c r="AQ69" s="168"/>
      <c r="AR69" s="168"/>
      <c r="AS69" s="166"/>
      <c r="AT69" s="183">
        <v>4.4000000000000004</v>
      </c>
      <c r="AU69" s="169">
        <v>3.2</v>
      </c>
      <c r="AV69" s="173">
        <v>3.7</v>
      </c>
      <c r="AX69" s="228"/>
      <c r="AY69" s="229"/>
      <c r="AZ69" s="229"/>
      <c r="BA69" s="229"/>
      <c r="BB69" s="229"/>
      <c r="BC69" s="230"/>
      <c r="BE69" s="231">
        <v>5</v>
      </c>
      <c r="BF69" s="183">
        <v>4</v>
      </c>
      <c r="BG69" s="183">
        <v>4</v>
      </c>
      <c r="BH69" s="183"/>
      <c r="BI69" s="183"/>
      <c r="BJ69" s="183"/>
      <c r="BK69" s="183"/>
      <c r="BL69" s="183"/>
      <c r="BM69" s="183"/>
      <c r="BN69" s="226"/>
      <c r="BO69" s="227"/>
      <c r="BP69" s="223">
        <v>4.3</v>
      </c>
      <c r="BQ69" s="225"/>
      <c r="BR69" s="225"/>
      <c r="BS69" s="168"/>
      <c r="BT69" s="168"/>
      <c r="BU69" s="168"/>
      <c r="BV69" s="166"/>
      <c r="BW69" s="183">
        <v>4.4000000000000004</v>
      </c>
      <c r="BX69" s="169">
        <v>3.2</v>
      </c>
      <c r="BY69" s="184">
        <v>3.7</v>
      </c>
      <c r="CA69" s="185">
        <v>2.6</v>
      </c>
      <c r="CB69" s="232" t="s">
        <v>418</v>
      </c>
      <c r="CC69" s="187"/>
      <c r="CD69" s="188">
        <v>2.4</v>
      </c>
      <c r="CE69" s="233" t="s">
        <v>418</v>
      </c>
      <c r="CF69" s="190"/>
      <c r="CG69" s="191">
        <v>4.3</v>
      </c>
      <c r="CH69" s="234" t="s">
        <v>417</v>
      </c>
      <c r="CI69" s="190"/>
      <c r="CJ69" s="235">
        <v>2.9081904760000001</v>
      </c>
      <c r="CL69" s="236">
        <v>2</v>
      </c>
      <c r="CM69" s="237">
        <v>2</v>
      </c>
      <c r="CN69" s="238">
        <v>2</v>
      </c>
      <c r="CP69" s="239">
        <v>3</v>
      </c>
      <c r="CQ69" s="240">
        <v>4</v>
      </c>
      <c r="CR69" s="240">
        <v>3</v>
      </c>
      <c r="CS69" s="240">
        <v>2</v>
      </c>
      <c r="CT69" s="241">
        <v>4</v>
      </c>
      <c r="CU69" s="242">
        <v>3.2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>
        <v>6</v>
      </c>
      <c r="DM69" s="248"/>
      <c r="DN69" s="248"/>
      <c r="DO69" s="249"/>
      <c r="DR69" s="250">
        <v>2.6</v>
      </c>
      <c r="DS69" s="397">
        <v>1.8</v>
      </c>
      <c r="DT69" s="397">
        <v>2.6</v>
      </c>
      <c r="DU69" s="398"/>
      <c r="DV69" s="391"/>
      <c r="DW69" s="253">
        <v>2.1</v>
      </c>
      <c r="DX69" s="399">
        <v>1.8</v>
      </c>
      <c r="DY69" s="399">
        <v>2.4</v>
      </c>
      <c r="DZ69" s="400"/>
      <c r="EA69" s="391"/>
      <c r="EB69" s="401">
        <v>1.8</v>
      </c>
      <c r="EC69" s="402">
        <v>1.7</v>
      </c>
      <c r="ED69" s="402">
        <v>4.3</v>
      </c>
      <c r="EE69" s="403"/>
      <c r="EF69" s="216">
        <v>2.2999999999999998</v>
      </c>
      <c r="EG69" s="216">
        <v>1.8</v>
      </c>
      <c r="EH69" s="216">
        <v>2.9</v>
      </c>
      <c r="EI69" s="216">
        <v>0</v>
      </c>
      <c r="EJ69" s="566">
        <v>2.2999999999999998</v>
      </c>
    </row>
    <row r="70" spans="1:141">
      <c r="A70" s="20">
        <f t="shared" si="2"/>
        <v>60410</v>
      </c>
      <c r="B70" s="456" t="s">
        <v>36</v>
      </c>
      <c r="C70" s="457" t="s">
        <v>41</v>
      </c>
      <c r="D70" s="457" t="s">
        <v>312</v>
      </c>
      <c r="E70" s="457">
        <v>0</v>
      </c>
      <c r="F70" s="223"/>
      <c r="G70" s="183"/>
      <c r="H70" s="183"/>
      <c r="I70" s="183"/>
      <c r="J70" s="183"/>
      <c r="K70" s="183"/>
      <c r="L70" s="273"/>
      <c r="M70" s="183"/>
      <c r="N70" s="183"/>
      <c r="O70" s="224"/>
      <c r="P70" s="167">
        <v>1</v>
      </c>
      <c r="Q70" s="223">
        <v>0</v>
      </c>
      <c r="R70" s="225"/>
      <c r="S70" s="225"/>
      <c r="T70" s="168"/>
      <c r="U70" s="168"/>
      <c r="V70" s="168"/>
      <c r="W70" s="166"/>
      <c r="X70" s="183">
        <v>-0.1</v>
      </c>
      <c r="Y70" s="169">
        <v>0</v>
      </c>
      <c r="Z70" s="170">
        <v>0</v>
      </c>
      <c r="AB70" s="223"/>
      <c r="AC70" s="183"/>
      <c r="AD70" s="183"/>
      <c r="AE70" s="183"/>
      <c r="AF70" s="183"/>
      <c r="AG70" s="183"/>
      <c r="AH70" s="183"/>
      <c r="AI70" s="183"/>
      <c r="AJ70" s="183"/>
      <c r="AK70" s="226"/>
      <c r="AL70" s="227"/>
      <c r="AM70" s="223">
        <v>0</v>
      </c>
      <c r="AN70" s="225"/>
      <c r="AO70" s="225"/>
      <c r="AP70" s="168"/>
      <c r="AQ70" s="168"/>
      <c r="AR70" s="168"/>
      <c r="AS70" s="166"/>
      <c r="AT70" s="183">
        <v>-0.1</v>
      </c>
      <c r="AU70" s="169">
        <v>0</v>
      </c>
      <c r="AV70" s="173">
        <v>0</v>
      </c>
      <c r="AX70" s="228"/>
      <c r="AY70" s="229"/>
      <c r="AZ70" s="229"/>
      <c r="BA70" s="229"/>
      <c r="BB70" s="229"/>
      <c r="BC70" s="230"/>
      <c r="BE70" s="231"/>
      <c r="BF70" s="183"/>
      <c r="BG70" s="183"/>
      <c r="BH70" s="183"/>
      <c r="BI70" s="183"/>
      <c r="BJ70" s="183"/>
      <c r="BK70" s="183"/>
      <c r="BL70" s="183"/>
      <c r="BM70" s="183"/>
      <c r="BN70" s="226"/>
      <c r="BO70" s="227"/>
      <c r="BP70" s="223">
        <v>0</v>
      </c>
      <c r="BQ70" s="225"/>
      <c r="BR70" s="225"/>
      <c r="BS70" s="168"/>
      <c r="BT70" s="168"/>
      <c r="BU70" s="168"/>
      <c r="BV70" s="166"/>
      <c r="BW70" s="183">
        <v>-0.1</v>
      </c>
      <c r="BX70" s="169">
        <v>0</v>
      </c>
      <c r="BY70" s="184">
        <v>0</v>
      </c>
      <c r="CA70" s="185">
        <v>0.2</v>
      </c>
      <c r="CB70" s="232" t="s">
        <v>418</v>
      </c>
      <c r="CC70" s="187"/>
      <c r="CD70" s="188">
        <v>0</v>
      </c>
      <c r="CE70" s="233" t="s">
        <v>418</v>
      </c>
      <c r="CF70" s="190"/>
      <c r="CG70" s="191">
        <v>0</v>
      </c>
      <c r="CH70" s="234" t="s">
        <v>418</v>
      </c>
      <c r="CI70" s="190"/>
      <c r="CJ70" s="235">
        <v>0.11</v>
      </c>
      <c r="CL70" s="236">
        <v>17</v>
      </c>
      <c r="CM70" s="237">
        <v>17</v>
      </c>
      <c r="CN70" s="238">
        <v>17</v>
      </c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2.7</v>
      </c>
      <c r="DS70" s="397">
        <v>2.2999999999999998</v>
      </c>
      <c r="DT70" s="397">
        <v>0.2</v>
      </c>
      <c r="DU70" s="398"/>
      <c r="DV70" s="391"/>
      <c r="DW70" s="253">
        <v>1.8</v>
      </c>
      <c r="DX70" s="399">
        <v>2.2999999999999998</v>
      </c>
      <c r="DY70" s="399">
        <v>0</v>
      </c>
      <c r="DZ70" s="400"/>
      <c r="EA70" s="391"/>
      <c r="EB70" s="401">
        <v>1.8</v>
      </c>
      <c r="EC70" s="402">
        <v>2</v>
      </c>
      <c r="ED70" s="402">
        <v>0</v>
      </c>
      <c r="EE70" s="403"/>
      <c r="EF70" s="216">
        <v>2.4</v>
      </c>
      <c r="EG70" s="216">
        <v>2.2000000000000002</v>
      </c>
      <c r="EH70" s="216">
        <v>0.1</v>
      </c>
      <c r="EI70" s="216">
        <v>0</v>
      </c>
      <c r="EJ70" s="566">
        <v>0</v>
      </c>
      <c r="EK70" t="s">
        <v>484</v>
      </c>
    </row>
    <row r="71" spans="1:141">
      <c r="A71" s="20">
        <f t="shared" si="2"/>
        <v>60411</v>
      </c>
      <c r="B71" s="456" t="s">
        <v>150</v>
      </c>
      <c r="C71" s="457" t="s">
        <v>313</v>
      </c>
      <c r="D71" s="457" t="s">
        <v>28</v>
      </c>
      <c r="E71" s="457">
        <v>0</v>
      </c>
      <c r="F71" s="266"/>
      <c r="G71" s="268"/>
      <c r="H71" s="268"/>
      <c r="I71" s="268"/>
      <c r="J71" s="268"/>
      <c r="K71" s="268"/>
      <c r="L71" s="268"/>
      <c r="M71" s="268"/>
      <c r="N71" s="268"/>
      <c r="O71" s="224"/>
      <c r="P71" s="167">
        <v>1</v>
      </c>
      <c r="Q71" s="266">
        <v>0</v>
      </c>
      <c r="R71" s="269"/>
      <c r="S71" s="269"/>
      <c r="T71" s="169"/>
      <c r="U71" s="169"/>
      <c r="V71" s="169"/>
      <c r="W71" s="166"/>
      <c r="X71" s="183">
        <v>-0.1</v>
      </c>
      <c r="Y71" s="169">
        <v>0</v>
      </c>
      <c r="Z71" s="170">
        <v>0</v>
      </c>
      <c r="AB71" s="266"/>
      <c r="AC71" s="268"/>
      <c r="AD71" s="268"/>
      <c r="AE71" s="268"/>
      <c r="AF71" s="268"/>
      <c r="AG71" s="268"/>
      <c r="AH71" s="268"/>
      <c r="AI71" s="268"/>
      <c r="AJ71" s="268"/>
      <c r="AK71" s="226"/>
      <c r="AL71" s="227"/>
      <c r="AM71" s="223">
        <v>0</v>
      </c>
      <c r="AN71" s="269"/>
      <c r="AO71" s="269"/>
      <c r="AP71" s="169"/>
      <c r="AQ71" s="169"/>
      <c r="AR71" s="169"/>
      <c r="AS71" s="166"/>
      <c r="AT71" s="183">
        <v>-0.1</v>
      </c>
      <c r="AU71" s="169">
        <v>0</v>
      </c>
      <c r="AV71" s="173">
        <v>0</v>
      </c>
      <c r="AX71" s="228"/>
      <c r="AY71" s="229"/>
      <c r="AZ71" s="229"/>
      <c r="BA71" s="229"/>
      <c r="BB71" s="229"/>
      <c r="BC71" s="230"/>
      <c r="BE71" s="270"/>
      <c r="BF71" s="268"/>
      <c r="BG71" s="268"/>
      <c r="BH71" s="268"/>
      <c r="BI71" s="268"/>
      <c r="BJ71" s="268"/>
      <c r="BK71" s="268"/>
      <c r="BL71" s="268"/>
      <c r="BM71" s="268"/>
      <c r="BN71" s="226"/>
      <c r="BO71" s="227"/>
      <c r="BP71" s="223">
        <v>0</v>
      </c>
      <c r="BQ71" s="269"/>
      <c r="BR71" s="269"/>
      <c r="BS71" s="169"/>
      <c r="BT71" s="169"/>
      <c r="BU71" s="169"/>
      <c r="BV71" s="166"/>
      <c r="BW71" s="183">
        <v>-0.1</v>
      </c>
      <c r="BX71" s="169">
        <v>0</v>
      </c>
      <c r="BY71" s="184">
        <v>0</v>
      </c>
      <c r="CA71" s="185">
        <v>0.2</v>
      </c>
      <c r="CB71" s="232" t="s">
        <v>418</v>
      </c>
      <c r="CC71" s="187"/>
      <c r="CD71" s="188">
        <v>0</v>
      </c>
      <c r="CE71" s="233" t="s">
        <v>418</v>
      </c>
      <c r="CF71" s="190"/>
      <c r="CG71" s="191">
        <v>0</v>
      </c>
      <c r="CH71" s="234" t="s">
        <v>418</v>
      </c>
      <c r="CI71" s="190"/>
      <c r="CJ71" s="235">
        <v>0.11</v>
      </c>
      <c r="CL71" s="236">
        <v>17</v>
      </c>
      <c r="CM71" s="237">
        <v>17</v>
      </c>
      <c r="CN71" s="238">
        <v>17</v>
      </c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1.4</v>
      </c>
      <c r="DT71" s="397">
        <v>0.2</v>
      </c>
      <c r="DU71" s="398"/>
      <c r="DV71" s="391"/>
      <c r="DW71" s="253">
        <v>1.9</v>
      </c>
      <c r="DX71" s="399">
        <v>1.5</v>
      </c>
      <c r="DY71" s="399">
        <v>0</v>
      </c>
      <c r="DZ71" s="400"/>
      <c r="EA71" s="391"/>
      <c r="EB71" s="401">
        <v>1.9</v>
      </c>
      <c r="EC71" s="402">
        <v>2.2000000000000002</v>
      </c>
      <c r="ED71" s="402">
        <v>0</v>
      </c>
      <c r="EE71" s="403"/>
      <c r="EF71" s="216">
        <v>2.6</v>
      </c>
      <c r="EG71" s="216">
        <v>1.6</v>
      </c>
      <c r="EH71" s="216">
        <v>0.1</v>
      </c>
      <c r="EI71" s="216">
        <v>0</v>
      </c>
      <c r="EJ71" s="566">
        <v>0</v>
      </c>
      <c r="EK71" t="s">
        <v>484</v>
      </c>
    </row>
    <row r="72" spans="1:141">
      <c r="A72" s="20">
        <f t="shared" si="2"/>
        <v>60412</v>
      </c>
      <c r="B72" s="456" t="s">
        <v>143</v>
      </c>
      <c r="C72" s="457" t="s">
        <v>314</v>
      </c>
      <c r="D72" s="457" t="s">
        <v>136</v>
      </c>
      <c r="E72" s="457" t="s">
        <v>96</v>
      </c>
      <c r="F72" s="223">
        <v>1</v>
      </c>
      <c r="G72" s="183">
        <v>3.2</v>
      </c>
      <c r="H72" s="183">
        <v>1</v>
      </c>
      <c r="I72" s="183">
        <v>2.2000000000000002</v>
      </c>
      <c r="J72" s="183">
        <v>4</v>
      </c>
      <c r="K72" s="183">
        <v>2.6</v>
      </c>
      <c r="L72" s="183">
        <v>1</v>
      </c>
      <c r="M72" s="183">
        <v>1</v>
      </c>
      <c r="N72" s="183"/>
      <c r="O72" s="224"/>
      <c r="P72" s="167">
        <v>2</v>
      </c>
      <c r="Q72" s="223">
        <v>2</v>
      </c>
      <c r="R72" s="225"/>
      <c r="S72" s="225"/>
      <c r="T72" s="168"/>
      <c r="U72" s="168"/>
      <c r="V72" s="168"/>
      <c r="W72" s="166"/>
      <c r="X72" s="183">
        <v>4.4000000000000004</v>
      </c>
      <c r="Y72" s="169">
        <v>3</v>
      </c>
      <c r="Z72" s="170">
        <v>4</v>
      </c>
      <c r="AB72" s="223">
        <v>1</v>
      </c>
      <c r="AC72" s="183">
        <v>1</v>
      </c>
      <c r="AD72" s="183">
        <v>1</v>
      </c>
      <c r="AE72" s="183">
        <v>1</v>
      </c>
      <c r="AF72" s="183"/>
      <c r="AG72" s="183"/>
      <c r="AH72" s="183"/>
      <c r="AI72" s="183"/>
      <c r="AJ72" s="183"/>
      <c r="AK72" s="226"/>
      <c r="AL72" s="227"/>
      <c r="AM72" s="223">
        <v>1</v>
      </c>
      <c r="AN72" s="225"/>
      <c r="AO72" s="225"/>
      <c r="AP72" s="168"/>
      <c r="AQ72" s="168"/>
      <c r="AR72" s="168"/>
      <c r="AS72" s="166"/>
      <c r="AT72" s="183">
        <v>4.0999999999999996</v>
      </c>
      <c r="AU72" s="169">
        <v>3</v>
      </c>
      <c r="AV72" s="173">
        <v>4</v>
      </c>
      <c r="AX72" s="228"/>
      <c r="AY72" s="229"/>
      <c r="AZ72" s="229"/>
      <c r="BA72" s="229"/>
      <c r="BB72" s="229"/>
      <c r="BC72" s="230"/>
      <c r="BE72" s="231">
        <v>1</v>
      </c>
      <c r="BF72" s="183">
        <v>1</v>
      </c>
      <c r="BG72" s="183">
        <v>1</v>
      </c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/>
      <c r="BR72" s="225"/>
      <c r="BS72" s="168"/>
      <c r="BT72" s="168"/>
      <c r="BU72" s="168"/>
      <c r="BV72" s="166"/>
      <c r="BW72" s="183">
        <v>4.0999999999999996</v>
      </c>
      <c r="BX72" s="169">
        <v>3</v>
      </c>
      <c r="BY72" s="184">
        <v>4</v>
      </c>
      <c r="CA72" s="185">
        <v>2.4</v>
      </c>
      <c r="CB72" s="232" t="s">
        <v>418</v>
      </c>
      <c r="CC72" s="187"/>
      <c r="CD72" s="188">
        <v>1.6</v>
      </c>
      <c r="CE72" s="233" t="s">
        <v>418</v>
      </c>
      <c r="CF72" s="190"/>
      <c r="CG72" s="191">
        <v>1.6</v>
      </c>
      <c r="CH72" s="234" t="s">
        <v>418</v>
      </c>
      <c r="CI72" s="190"/>
      <c r="CJ72" s="235">
        <v>2.0579999999999998</v>
      </c>
      <c r="CL72" s="236">
        <v>2</v>
      </c>
      <c r="CM72" s="237">
        <v>3</v>
      </c>
      <c r="CN72" s="238">
        <v>3</v>
      </c>
      <c r="CP72" s="239">
        <v>3</v>
      </c>
      <c r="CQ72" s="240">
        <v>3</v>
      </c>
      <c r="CR72" s="240">
        <v>3</v>
      </c>
      <c r="CS72" s="240">
        <v>3</v>
      </c>
      <c r="CT72" s="241">
        <v>3</v>
      </c>
      <c r="CU72" s="242">
        <v>3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>
        <v>3</v>
      </c>
      <c r="DM72" s="248"/>
      <c r="DN72" s="248"/>
      <c r="DO72" s="249"/>
      <c r="DR72" s="250">
        <v>2.8</v>
      </c>
      <c r="DS72" s="397">
        <v>2.1</v>
      </c>
      <c r="DT72" s="397">
        <v>2.4</v>
      </c>
      <c r="DU72" s="398"/>
      <c r="DV72" s="391"/>
      <c r="DW72" s="253">
        <v>2.1</v>
      </c>
      <c r="DX72" s="399">
        <v>1.6</v>
      </c>
      <c r="DY72" s="399">
        <v>1.6</v>
      </c>
      <c r="DZ72" s="400"/>
      <c r="EA72" s="391"/>
      <c r="EB72" s="401">
        <v>2</v>
      </c>
      <c r="EC72" s="402">
        <v>2</v>
      </c>
      <c r="ED72" s="402">
        <v>1.6</v>
      </c>
      <c r="EE72" s="403"/>
      <c r="EF72" s="216">
        <v>2.5</v>
      </c>
      <c r="EG72" s="216">
        <v>1.9</v>
      </c>
      <c r="EH72" s="216">
        <v>2.1</v>
      </c>
      <c r="EI72" s="216">
        <v>0</v>
      </c>
      <c r="EJ72" s="566">
        <v>2.2000000000000002</v>
      </c>
    </row>
    <row r="73" spans="1:141">
      <c r="A73" s="20">
        <f t="shared" si="2"/>
        <v>60413</v>
      </c>
      <c r="B73" s="456" t="s">
        <v>143</v>
      </c>
      <c r="C73" s="457" t="s">
        <v>314</v>
      </c>
      <c r="D73" s="457" t="s">
        <v>136</v>
      </c>
      <c r="E73" s="457" t="s">
        <v>163</v>
      </c>
      <c r="F73" s="223">
        <v>1</v>
      </c>
      <c r="G73" s="183">
        <v>2.1</v>
      </c>
      <c r="H73" s="183">
        <v>3.1</v>
      </c>
      <c r="I73" s="183">
        <v>2.2000000000000002</v>
      </c>
      <c r="J73" s="183">
        <v>4.2</v>
      </c>
      <c r="K73" s="183">
        <v>2.6</v>
      </c>
      <c r="L73" s="183">
        <v>1</v>
      </c>
      <c r="M73" s="183">
        <v>2</v>
      </c>
      <c r="N73" s="183"/>
      <c r="O73" s="224"/>
      <c r="P73" s="167">
        <v>2</v>
      </c>
      <c r="Q73" s="223">
        <v>2.2999999999999998</v>
      </c>
      <c r="R73" s="225"/>
      <c r="S73" s="225"/>
      <c r="T73" s="168"/>
      <c r="U73" s="168"/>
      <c r="V73" s="168"/>
      <c r="W73" s="166"/>
      <c r="X73" s="183">
        <v>4.7</v>
      </c>
      <c r="Y73" s="169">
        <v>3</v>
      </c>
      <c r="Z73" s="170">
        <v>4.2</v>
      </c>
      <c r="AB73" s="223">
        <v>1</v>
      </c>
      <c r="AC73" s="183">
        <v>1</v>
      </c>
      <c r="AD73" s="183">
        <v>1</v>
      </c>
      <c r="AE73" s="183">
        <v>1</v>
      </c>
      <c r="AF73" s="183"/>
      <c r="AG73" s="183"/>
      <c r="AH73" s="183"/>
      <c r="AI73" s="183"/>
      <c r="AJ73" s="183"/>
      <c r="AK73" s="226"/>
      <c r="AL73" s="227"/>
      <c r="AM73" s="223">
        <v>1</v>
      </c>
      <c r="AN73" s="225"/>
      <c r="AO73" s="225"/>
      <c r="AP73" s="168"/>
      <c r="AQ73" s="168"/>
      <c r="AR73" s="168"/>
      <c r="AS73" s="166"/>
      <c r="AT73" s="183">
        <v>4.7</v>
      </c>
      <c r="AU73" s="169">
        <v>3</v>
      </c>
      <c r="AV73" s="173">
        <v>4.2</v>
      </c>
      <c r="AX73" s="228"/>
      <c r="AY73" s="229"/>
      <c r="AZ73" s="229"/>
      <c r="BA73" s="229"/>
      <c r="BB73" s="229"/>
      <c r="BC73" s="230"/>
      <c r="BE73" s="231">
        <v>1</v>
      </c>
      <c r="BF73" s="183">
        <v>1</v>
      </c>
      <c r="BG73" s="183">
        <v>1</v>
      </c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/>
      <c r="BR73" s="225"/>
      <c r="BS73" s="168"/>
      <c r="BT73" s="168"/>
      <c r="BU73" s="168"/>
      <c r="BV73" s="166"/>
      <c r="BW73" s="183">
        <v>4.7</v>
      </c>
      <c r="BX73" s="169">
        <v>3</v>
      </c>
      <c r="BY73" s="184">
        <v>4.2</v>
      </c>
      <c r="CA73" s="185">
        <v>2.6</v>
      </c>
      <c r="CB73" s="232" t="s">
        <v>418</v>
      </c>
      <c r="CC73" s="187"/>
      <c r="CD73" s="188">
        <v>1.6</v>
      </c>
      <c r="CE73" s="233" t="s">
        <v>418</v>
      </c>
      <c r="CF73" s="190"/>
      <c r="CG73" s="191">
        <v>1.6</v>
      </c>
      <c r="CH73" s="234" t="s">
        <v>418</v>
      </c>
      <c r="CI73" s="190"/>
      <c r="CJ73" s="235">
        <v>2.210357143</v>
      </c>
      <c r="CL73" s="236">
        <v>1</v>
      </c>
      <c r="CM73" s="237">
        <v>1</v>
      </c>
      <c r="CN73" s="238">
        <v>1</v>
      </c>
      <c r="CP73" s="239">
        <v>3</v>
      </c>
      <c r="CQ73" s="240">
        <v>3</v>
      </c>
      <c r="CR73" s="240">
        <v>3</v>
      </c>
      <c r="CS73" s="240">
        <v>3</v>
      </c>
      <c r="CT73" s="241">
        <v>3</v>
      </c>
      <c r="CU73" s="242">
        <v>3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>
        <v>6</v>
      </c>
      <c r="DM73" s="248"/>
      <c r="DN73" s="248"/>
      <c r="DO73" s="249"/>
      <c r="DR73" s="250">
        <v>2.9</v>
      </c>
      <c r="DS73" s="397">
        <v>2.1</v>
      </c>
      <c r="DT73" s="397">
        <v>2.6</v>
      </c>
      <c r="DU73" s="398"/>
      <c r="DV73" s="391"/>
      <c r="DW73" s="253">
        <v>2.2000000000000002</v>
      </c>
      <c r="DX73" s="399">
        <v>1.6</v>
      </c>
      <c r="DY73" s="399">
        <v>1.6</v>
      </c>
      <c r="DZ73" s="400"/>
      <c r="EA73" s="391"/>
      <c r="EB73" s="401">
        <v>1.9</v>
      </c>
      <c r="EC73" s="402">
        <v>1.6</v>
      </c>
      <c r="ED73" s="402">
        <v>1.6</v>
      </c>
      <c r="EE73" s="403"/>
      <c r="EF73" s="216">
        <v>2.6</v>
      </c>
      <c r="EG73" s="216">
        <v>1.9</v>
      </c>
      <c r="EH73" s="216">
        <v>2.2000000000000002</v>
      </c>
      <c r="EI73" s="216">
        <v>0</v>
      </c>
      <c r="EJ73" s="566">
        <v>2.2000000000000002</v>
      </c>
    </row>
    <row r="74" spans="1:141">
      <c r="A74" s="20">
        <f t="shared" si="2"/>
        <v>60414</v>
      </c>
      <c r="B74" s="456" t="s">
        <v>50</v>
      </c>
      <c r="C74" s="457" t="s">
        <v>315</v>
      </c>
      <c r="D74" s="457" t="s">
        <v>59</v>
      </c>
      <c r="E74" s="457">
        <v>0</v>
      </c>
      <c r="F74" s="223">
        <v>1</v>
      </c>
      <c r="G74" s="183">
        <v>3.8</v>
      </c>
      <c r="H74" s="183">
        <v>1</v>
      </c>
      <c r="I74" s="183">
        <v>3</v>
      </c>
      <c r="J74" s="183">
        <v>3.6</v>
      </c>
      <c r="K74" s="183">
        <v>3.1</v>
      </c>
      <c r="L74" s="183">
        <v>5</v>
      </c>
      <c r="M74" s="183">
        <v>4</v>
      </c>
      <c r="N74" s="183"/>
      <c r="O74" s="224"/>
      <c r="P74" s="167">
        <v>2</v>
      </c>
      <c r="Q74" s="223">
        <v>3.1</v>
      </c>
      <c r="R74" s="225"/>
      <c r="S74" s="225"/>
      <c r="T74" s="168"/>
      <c r="U74" s="168"/>
      <c r="V74" s="168"/>
      <c r="W74" s="166"/>
      <c r="X74" s="183">
        <v>3.5</v>
      </c>
      <c r="Y74" s="169">
        <v>3.8</v>
      </c>
      <c r="Z74" s="170">
        <v>3.6</v>
      </c>
      <c r="AB74" s="223">
        <v>1</v>
      </c>
      <c r="AC74" s="183">
        <v>1</v>
      </c>
      <c r="AD74" s="183">
        <v>2</v>
      </c>
      <c r="AE74" s="183">
        <v>1</v>
      </c>
      <c r="AF74" s="183"/>
      <c r="AG74" s="183"/>
      <c r="AH74" s="183"/>
      <c r="AI74" s="183"/>
      <c r="AJ74" s="183"/>
      <c r="AK74" s="226"/>
      <c r="AL74" s="227"/>
      <c r="AM74" s="223">
        <v>1.3</v>
      </c>
      <c r="AN74" s="225"/>
      <c r="AO74" s="225"/>
      <c r="AP74" s="168"/>
      <c r="AQ74" s="168"/>
      <c r="AR74" s="168"/>
      <c r="AS74" s="166"/>
      <c r="AT74" s="183">
        <v>5</v>
      </c>
      <c r="AU74" s="169">
        <v>3.8</v>
      </c>
      <c r="AV74" s="173">
        <v>3.6</v>
      </c>
      <c r="AX74" s="228"/>
      <c r="AY74" s="229"/>
      <c r="AZ74" s="229"/>
      <c r="BA74" s="229"/>
      <c r="BB74" s="229"/>
      <c r="BC74" s="230"/>
      <c r="BE74" s="231">
        <v>1</v>
      </c>
      <c r="BF74" s="183">
        <v>1</v>
      </c>
      <c r="BG74" s="183">
        <v>4.5</v>
      </c>
      <c r="BH74" s="183"/>
      <c r="BI74" s="183"/>
      <c r="BJ74" s="183"/>
      <c r="BK74" s="183"/>
      <c r="BL74" s="183"/>
      <c r="BM74" s="183"/>
      <c r="BN74" s="226"/>
      <c r="BO74" s="227"/>
      <c r="BP74" s="223">
        <v>2.2000000000000002</v>
      </c>
      <c r="BQ74" s="225"/>
      <c r="BR74" s="225"/>
      <c r="BS74" s="168"/>
      <c r="BT74" s="168"/>
      <c r="BU74" s="168"/>
      <c r="BV74" s="166"/>
      <c r="BW74" s="183">
        <v>5</v>
      </c>
      <c r="BX74" s="169">
        <v>3.8</v>
      </c>
      <c r="BY74" s="184">
        <v>3.6</v>
      </c>
      <c r="CA74" s="185">
        <v>3</v>
      </c>
      <c r="CB74" s="232" t="s">
        <v>418</v>
      </c>
      <c r="CC74" s="187"/>
      <c r="CD74" s="188">
        <v>1.9</v>
      </c>
      <c r="CE74" s="233" t="s">
        <v>418</v>
      </c>
      <c r="CF74" s="190"/>
      <c r="CG74" s="191">
        <v>2.6</v>
      </c>
      <c r="CH74" s="234" t="s">
        <v>418</v>
      </c>
      <c r="CI74" s="190"/>
      <c r="CJ74" s="235">
        <v>2.6732380949999999</v>
      </c>
      <c r="CL74" s="236">
        <v>5</v>
      </c>
      <c r="CM74" s="237"/>
      <c r="CN74" s="238"/>
      <c r="CP74" s="239">
        <v>4</v>
      </c>
      <c r="CQ74" s="240">
        <v>4</v>
      </c>
      <c r="CR74" s="240">
        <v>3</v>
      </c>
      <c r="CS74" s="240">
        <v>3</v>
      </c>
      <c r="CT74" s="241">
        <v>5</v>
      </c>
      <c r="CU74" s="242">
        <v>3.8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>
        <v>6</v>
      </c>
      <c r="DM74" s="248"/>
      <c r="DN74" s="248"/>
      <c r="DO74" s="249"/>
      <c r="DR74" s="250">
        <v>2.2000000000000002</v>
      </c>
      <c r="DS74" s="397">
        <v>1.8</v>
      </c>
      <c r="DT74" s="397">
        <v>3</v>
      </c>
      <c r="DU74" s="398"/>
      <c r="DV74" s="391"/>
      <c r="DW74" s="253">
        <v>2.2999999999999998</v>
      </c>
      <c r="DX74" s="399">
        <v>1.4</v>
      </c>
      <c r="DY74" s="399">
        <v>1.9</v>
      </c>
      <c r="DZ74" s="400"/>
      <c r="EA74" s="391"/>
      <c r="EB74" s="401">
        <v>1.8</v>
      </c>
      <c r="EC74" s="402">
        <v>1.7</v>
      </c>
      <c r="ED74" s="402">
        <v>2.6</v>
      </c>
      <c r="EE74" s="403"/>
      <c r="EF74" s="216">
        <v>2.1</v>
      </c>
      <c r="EG74" s="216">
        <v>1.7</v>
      </c>
      <c r="EH74" s="216">
        <v>2.7</v>
      </c>
      <c r="EI74" s="216">
        <v>0</v>
      </c>
      <c r="EJ74" s="566">
        <v>2.2000000000000002</v>
      </c>
    </row>
    <row r="75" spans="1:141">
      <c r="A75" s="20">
        <f t="shared" si="2"/>
        <v>60415</v>
      </c>
      <c r="B75" s="456" t="s">
        <v>144</v>
      </c>
      <c r="C75" s="457" t="s">
        <v>316</v>
      </c>
      <c r="D75" s="457" t="s">
        <v>106</v>
      </c>
      <c r="E75" s="457">
        <v>0</v>
      </c>
      <c r="F75" s="223">
        <v>1</v>
      </c>
      <c r="G75" s="183">
        <v>4.4000000000000004</v>
      </c>
      <c r="H75" s="183">
        <v>1</v>
      </c>
      <c r="I75" s="183">
        <v>1</v>
      </c>
      <c r="J75" s="183">
        <v>3.6</v>
      </c>
      <c r="K75" s="183">
        <v>1</v>
      </c>
      <c r="L75" s="183">
        <v>1</v>
      </c>
      <c r="M75" s="183">
        <v>1</v>
      </c>
      <c r="N75" s="183"/>
      <c r="O75" s="224"/>
      <c r="P75" s="167">
        <v>2.2999999999999998</v>
      </c>
      <c r="Q75" s="223">
        <v>1.7</v>
      </c>
      <c r="R75" s="225"/>
      <c r="S75" s="225"/>
      <c r="T75" s="168"/>
      <c r="U75" s="168"/>
      <c r="V75" s="168"/>
      <c r="W75" s="166"/>
      <c r="X75" s="183">
        <v>2.6</v>
      </c>
      <c r="Y75" s="169">
        <v>3</v>
      </c>
      <c r="Z75" s="170">
        <v>3.6</v>
      </c>
      <c r="AB75" s="223">
        <v>1</v>
      </c>
      <c r="AC75" s="183">
        <v>1</v>
      </c>
      <c r="AD75" s="183">
        <v>1</v>
      </c>
      <c r="AE75" s="183">
        <v>1</v>
      </c>
      <c r="AF75" s="183"/>
      <c r="AG75" s="183"/>
      <c r="AH75" s="183"/>
      <c r="AI75" s="183"/>
      <c r="AJ75" s="183"/>
      <c r="AK75" s="226"/>
      <c r="AL75" s="227"/>
      <c r="AM75" s="223">
        <v>1</v>
      </c>
      <c r="AN75" s="225"/>
      <c r="AO75" s="225"/>
      <c r="AP75" s="168"/>
      <c r="AQ75" s="168"/>
      <c r="AR75" s="168"/>
      <c r="AS75" s="166"/>
      <c r="AT75" s="183">
        <v>4.4000000000000004</v>
      </c>
      <c r="AU75" s="169">
        <v>3</v>
      </c>
      <c r="AV75" s="173">
        <v>3.6</v>
      </c>
      <c r="AX75" s="228"/>
      <c r="AY75" s="229"/>
      <c r="AZ75" s="229"/>
      <c r="BA75" s="229"/>
      <c r="BB75" s="229"/>
      <c r="BC75" s="230"/>
      <c r="BE75" s="231">
        <v>1</v>
      </c>
      <c r="BF75" s="183">
        <v>1</v>
      </c>
      <c r="BG75" s="183">
        <v>1</v>
      </c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/>
      <c r="BR75" s="225"/>
      <c r="BS75" s="168"/>
      <c r="BT75" s="168"/>
      <c r="BU75" s="168"/>
      <c r="BV75" s="166"/>
      <c r="BW75" s="183">
        <v>4.4000000000000004</v>
      </c>
      <c r="BX75" s="169">
        <v>3</v>
      </c>
      <c r="BY75" s="184">
        <v>3.6</v>
      </c>
      <c r="CA75" s="185">
        <v>2.1</v>
      </c>
      <c r="CB75" s="232" t="s">
        <v>418</v>
      </c>
      <c r="CC75" s="187"/>
      <c r="CD75" s="188">
        <v>1.6</v>
      </c>
      <c r="CE75" s="233" t="s">
        <v>418</v>
      </c>
      <c r="CF75" s="190"/>
      <c r="CG75" s="191">
        <v>1.6</v>
      </c>
      <c r="CH75" s="234" t="s">
        <v>418</v>
      </c>
      <c r="CI75" s="190"/>
      <c r="CJ75" s="235">
        <v>1.8892857139999999</v>
      </c>
      <c r="CL75" s="236">
        <v>8</v>
      </c>
      <c r="CM75" s="237">
        <v>2</v>
      </c>
      <c r="CN75" s="238">
        <v>2</v>
      </c>
      <c r="CP75" s="239">
        <v>3</v>
      </c>
      <c r="CQ75" s="240">
        <v>3</v>
      </c>
      <c r="CR75" s="240">
        <v>3</v>
      </c>
      <c r="CS75" s="240">
        <v>3</v>
      </c>
      <c r="CT75" s="241">
        <v>3</v>
      </c>
      <c r="CU75" s="242">
        <v>3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>
        <v>7</v>
      </c>
      <c r="DM75" s="248"/>
      <c r="DN75" s="248"/>
      <c r="DO75" s="249"/>
      <c r="DR75" s="250">
        <v>2.7</v>
      </c>
      <c r="DS75" s="397">
        <v>2</v>
      </c>
      <c r="DT75" s="397">
        <v>2.1</v>
      </c>
      <c r="DU75" s="398"/>
      <c r="DV75" s="391"/>
      <c r="DW75" s="253">
        <v>2.5</v>
      </c>
      <c r="DX75" s="399">
        <v>1.5</v>
      </c>
      <c r="DY75" s="399">
        <v>1.6</v>
      </c>
      <c r="DZ75" s="400"/>
      <c r="EA75" s="391"/>
      <c r="EB75" s="401">
        <v>1.8</v>
      </c>
      <c r="EC75" s="402">
        <v>1.5</v>
      </c>
      <c r="ED75" s="402">
        <v>1.6</v>
      </c>
      <c r="EE75" s="403"/>
      <c r="EF75" s="216">
        <v>2.5</v>
      </c>
      <c r="EG75" s="216">
        <v>1.8</v>
      </c>
      <c r="EH75" s="216">
        <v>1.9</v>
      </c>
      <c r="EI75" s="216">
        <v>0</v>
      </c>
      <c r="EJ75" s="566">
        <v>2.1</v>
      </c>
    </row>
    <row r="76" spans="1:141">
      <c r="A76" s="20">
        <f t="shared" si="2"/>
        <v>60416</v>
      </c>
      <c r="B76" s="456" t="s">
        <v>113</v>
      </c>
      <c r="C76" s="457" t="s">
        <v>317</v>
      </c>
      <c r="D76" s="457" t="s">
        <v>59</v>
      </c>
      <c r="E76" s="457">
        <v>0</v>
      </c>
      <c r="F76" s="223"/>
      <c r="G76" s="183"/>
      <c r="H76" s="183"/>
      <c r="I76" s="183"/>
      <c r="J76" s="183"/>
      <c r="K76" s="183"/>
      <c r="L76" s="183"/>
      <c r="M76" s="183"/>
      <c r="N76" s="183"/>
      <c r="O76" s="224"/>
      <c r="P76" s="167">
        <v>1</v>
      </c>
      <c r="Q76" s="223">
        <v>0</v>
      </c>
      <c r="R76" s="225"/>
      <c r="S76" s="225"/>
      <c r="T76" s="168"/>
      <c r="U76" s="168"/>
      <c r="V76" s="168"/>
      <c r="W76" s="166"/>
      <c r="X76" s="183">
        <v>-0.1</v>
      </c>
      <c r="Y76" s="169">
        <v>0</v>
      </c>
      <c r="Z76" s="170">
        <v>0</v>
      </c>
      <c r="AB76" s="223"/>
      <c r="AC76" s="183"/>
      <c r="AD76" s="183"/>
      <c r="AE76" s="183"/>
      <c r="AF76" s="183"/>
      <c r="AG76" s="183"/>
      <c r="AH76" s="183"/>
      <c r="AI76" s="183"/>
      <c r="AJ76" s="183"/>
      <c r="AK76" s="226"/>
      <c r="AL76" s="227"/>
      <c r="AM76" s="223">
        <v>0</v>
      </c>
      <c r="AN76" s="225"/>
      <c r="AO76" s="225"/>
      <c r="AP76" s="168"/>
      <c r="AQ76" s="168"/>
      <c r="AR76" s="168"/>
      <c r="AS76" s="166"/>
      <c r="AT76" s="183">
        <v>-0.1</v>
      </c>
      <c r="AU76" s="169">
        <v>0</v>
      </c>
      <c r="AV76" s="173">
        <v>0</v>
      </c>
      <c r="AX76" s="228"/>
      <c r="AY76" s="229"/>
      <c r="AZ76" s="229"/>
      <c r="BA76" s="229"/>
      <c r="BB76" s="229"/>
      <c r="BC76" s="230"/>
      <c r="BE76" s="231"/>
      <c r="BF76" s="183"/>
      <c r="BG76" s="183"/>
      <c r="BH76" s="183"/>
      <c r="BI76" s="183"/>
      <c r="BJ76" s="183"/>
      <c r="BK76" s="183"/>
      <c r="BL76" s="183"/>
      <c r="BM76" s="183"/>
      <c r="BN76" s="226"/>
      <c r="BO76" s="227"/>
      <c r="BP76" s="223">
        <v>0</v>
      </c>
      <c r="BQ76" s="225"/>
      <c r="BR76" s="225"/>
      <c r="BS76" s="168"/>
      <c r="BT76" s="168"/>
      <c r="BU76" s="168"/>
      <c r="BV76" s="166"/>
      <c r="BW76" s="183">
        <v>-0.1</v>
      </c>
      <c r="BX76" s="169">
        <v>0</v>
      </c>
      <c r="BY76" s="184">
        <v>0</v>
      </c>
      <c r="CA76" s="185">
        <v>0.2</v>
      </c>
      <c r="CB76" s="232" t="s">
        <v>418</v>
      </c>
      <c r="CC76" s="187"/>
      <c r="CD76" s="188">
        <v>0</v>
      </c>
      <c r="CE76" s="233" t="s">
        <v>418</v>
      </c>
      <c r="CF76" s="190"/>
      <c r="CG76" s="191">
        <v>0</v>
      </c>
      <c r="CH76" s="234" t="s">
        <v>418</v>
      </c>
      <c r="CI76" s="190"/>
      <c r="CJ76" s="235">
        <v>0.11</v>
      </c>
      <c r="CL76" s="236">
        <v>17</v>
      </c>
      <c r="CM76" s="237">
        <v>17</v>
      </c>
      <c r="CN76" s="238">
        <v>17</v>
      </c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2.6</v>
      </c>
      <c r="DS76" s="397">
        <v>1.8</v>
      </c>
      <c r="DT76" s="397">
        <v>0.2</v>
      </c>
      <c r="DU76" s="398"/>
      <c r="DV76" s="391"/>
      <c r="DW76" s="253">
        <v>1.8</v>
      </c>
      <c r="DX76" s="399">
        <v>1.4</v>
      </c>
      <c r="DY76" s="399">
        <v>0</v>
      </c>
      <c r="DZ76" s="400"/>
      <c r="EA76" s="391"/>
      <c r="EB76" s="401">
        <v>1.8</v>
      </c>
      <c r="EC76" s="402">
        <v>1.6</v>
      </c>
      <c r="ED76" s="402">
        <v>0</v>
      </c>
      <c r="EE76" s="403"/>
      <c r="EF76" s="216">
        <v>2.2999999999999998</v>
      </c>
      <c r="EG76" s="216">
        <v>1.7</v>
      </c>
      <c r="EH76" s="216">
        <v>0.1</v>
      </c>
      <c r="EI76" s="216">
        <v>0</v>
      </c>
      <c r="EJ76" s="566">
        <v>0</v>
      </c>
      <c r="EK76" t="s">
        <v>484</v>
      </c>
    </row>
    <row r="77" spans="1:141">
      <c r="A77" s="20">
        <f t="shared" si="2"/>
        <v>60417</v>
      </c>
      <c r="B77" s="456" t="s">
        <v>31</v>
      </c>
      <c r="C77" s="457" t="s">
        <v>148</v>
      </c>
      <c r="D77" s="457" t="s">
        <v>69</v>
      </c>
      <c r="E77" s="457" t="s">
        <v>318</v>
      </c>
      <c r="F77" s="223">
        <v>1</v>
      </c>
      <c r="G77" s="183">
        <v>1</v>
      </c>
      <c r="H77" s="183">
        <v>1</v>
      </c>
      <c r="I77" s="183">
        <v>2</v>
      </c>
      <c r="J77" s="272">
        <v>3.4</v>
      </c>
      <c r="K77" s="272">
        <v>1</v>
      </c>
      <c r="L77" s="272">
        <v>1</v>
      </c>
      <c r="M77" s="183">
        <v>3</v>
      </c>
      <c r="N77" s="183"/>
      <c r="O77" s="224"/>
      <c r="P77" s="167">
        <v>2</v>
      </c>
      <c r="Q77" s="223">
        <v>1.7</v>
      </c>
      <c r="R77" s="225"/>
      <c r="S77" s="225"/>
      <c r="T77" s="168"/>
      <c r="U77" s="168"/>
      <c r="V77" s="168"/>
      <c r="W77" s="166"/>
      <c r="X77" s="183">
        <v>3.2</v>
      </c>
      <c r="Y77" s="169">
        <v>3.4</v>
      </c>
      <c r="Z77" s="170">
        <v>3.4</v>
      </c>
      <c r="AB77" s="223">
        <v>1</v>
      </c>
      <c r="AC77" s="183">
        <v>1</v>
      </c>
      <c r="AD77" s="183">
        <v>1</v>
      </c>
      <c r="AE77" s="183">
        <v>1</v>
      </c>
      <c r="AF77" s="183"/>
      <c r="AG77" s="183"/>
      <c r="AH77" s="183"/>
      <c r="AI77" s="183"/>
      <c r="AJ77" s="183"/>
      <c r="AK77" s="226"/>
      <c r="AL77" s="227"/>
      <c r="AM77" s="223">
        <v>1</v>
      </c>
      <c r="AN77" s="225"/>
      <c r="AO77" s="225"/>
      <c r="AP77" s="168"/>
      <c r="AQ77" s="168"/>
      <c r="AR77" s="168"/>
      <c r="AS77" s="166"/>
      <c r="AT77" s="183">
        <v>4.0999999999999996</v>
      </c>
      <c r="AU77" s="169">
        <v>3.4</v>
      </c>
      <c r="AV77" s="173">
        <v>3.4</v>
      </c>
      <c r="AX77" s="228"/>
      <c r="AY77" s="229"/>
      <c r="AZ77" s="229"/>
      <c r="BA77" s="229"/>
      <c r="BB77" s="229"/>
      <c r="BC77" s="230"/>
      <c r="BE77" s="231">
        <v>1</v>
      </c>
      <c r="BF77" s="183">
        <v>1</v>
      </c>
      <c r="BG77" s="183">
        <v>1</v>
      </c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/>
      <c r="BR77" s="225"/>
      <c r="BS77" s="168"/>
      <c r="BT77" s="168"/>
      <c r="BU77" s="168"/>
      <c r="BV77" s="166"/>
      <c r="BW77" s="183">
        <v>4.0999999999999996</v>
      </c>
      <c r="BX77" s="169">
        <v>3.4</v>
      </c>
      <c r="BY77" s="184">
        <v>3.4</v>
      </c>
      <c r="CA77" s="185">
        <v>2.1</v>
      </c>
      <c r="CB77" s="232" t="s">
        <v>418</v>
      </c>
      <c r="CC77" s="187"/>
      <c r="CD77" s="188">
        <v>1.5</v>
      </c>
      <c r="CE77" s="233" t="s">
        <v>418</v>
      </c>
      <c r="CF77" s="190"/>
      <c r="CG77" s="191">
        <v>1.5</v>
      </c>
      <c r="CH77" s="234" t="s">
        <v>418</v>
      </c>
      <c r="CI77" s="190"/>
      <c r="CJ77" s="235">
        <v>1.8549285710000001</v>
      </c>
      <c r="CL77" s="236">
        <v>6</v>
      </c>
      <c r="CM77" s="237">
        <v>3</v>
      </c>
      <c r="CN77" s="238">
        <v>3</v>
      </c>
      <c r="CP77" s="239">
        <v>3</v>
      </c>
      <c r="CQ77" s="240">
        <v>4</v>
      </c>
      <c r="CR77" s="240">
        <v>3</v>
      </c>
      <c r="CS77" s="240">
        <v>2</v>
      </c>
      <c r="CT77" s="241">
        <v>5</v>
      </c>
      <c r="CU77" s="242">
        <v>3.4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>
        <v>5</v>
      </c>
      <c r="DM77" s="248"/>
      <c r="DN77" s="248"/>
      <c r="DO77" s="249"/>
      <c r="DR77" s="250">
        <v>3.2</v>
      </c>
      <c r="DS77" s="397">
        <v>1.8</v>
      </c>
      <c r="DT77" s="397">
        <v>2.1</v>
      </c>
      <c r="DU77" s="398"/>
      <c r="DV77" s="391"/>
      <c r="DW77" s="253">
        <v>2</v>
      </c>
      <c r="DX77" s="399">
        <v>1.5</v>
      </c>
      <c r="DY77" s="399">
        <v>1.5</v>
      </c>
      <c r="DZ77" s="400"/>
      <c r="EA77" s="391"/>
      <c r="EB77" s="401">
        <v>2.2000000000000002</v>
      </c>
      <c r="EC77" s="402">
        <v>1.5</v>
      </c>
      <c r="ED77" s="402">
        <v>1.5</v>
      </c>
      <c r="EE77" s="403"/>
      <c r="EF77" s="216">
        <v>2.7</v>
      </c>
      <c r="EG77" s="216">
        <v>1.7</v>
      </c>
      <c r="EH77" s="216">
        <v>1.9</v>
      </c>
      <c r="EI77" s="216">
        <v>0</v>
      </c>
      <c r="EJ77" s="566">
        <v>2.1</v>
      </c>
    </row>
    <row r="78" spans="1:141">
      <c r="A78" s="20">
        <f t="shared" si="2"/>
        <v>60418</v>
      </c>
      <c r="B78" s="456" t="s">
        <v>176</v>
      </c>
      <c r="C78" s="457" t="s">
        <v>278</v>
      </c>
      <c r="D78" s="457" t="s">
        <v>99</v>
      </c>
      <c r="E78" s="457" t="s">
        <v>319</v>
      </c>
      <c r="F78" s="223">
        <v>1</v>
      </c>
      <c r="G78" s="183">
        <v>3.2</v>
      </c>
      <c r="H78" s="183">
        <v>5</v>
      </c>
      <c r="I78" s="183">
        <v>3</v>
      </c>
      <c r="J78" s="183">
        <v>4.4000000000000004</v>
      </c>
      <c r="K78" s="183">
        <v>2</v>
      </c>
      <c r="L78" s="183">
        <v>5</v>
      </c>
      <c r="M78" s="183">
        <v>2</v>
      </c>
      <c r="N78" s="183"/>
      <c r="O78" s="224"/>
      <c r="P78" s="167">
        <v>2</v>
      </c>
      <c r="Q78" s="223">
        <v>3.2</v>
      </c>
      <c r="R78" s="225"/>
      <c r="S78" s="225"/>
      <c r="T78" s="168"/>
      <c r="U78" s="168"/>
      <c r="V78" s="168"/>
      <c r="W78" s="166"/>
      <c r="X78" s="183">
        <v>4.4000000000000004</v>
      </c>
      <c r="Y78" s="169">
        <v>4</v>
      </c>
      <c r="Z78" s="170">
        <v>4.4000000000000004</v>
      </c>
      <c r="AB78" s="223">
        <v>4</v>
      </c>
      <c r="AC78" s="183">
        <v>4.5</v>
      </c>
      <c r="AD78" s="183">
        <v>1</v>
      </c>
      <c r="AE78" s="183">
        <v>3.5</v>
      </c>
      <c r="AF78" s="183"/>
      <c r="AG78" s="183"/>
      <c r="AH78" s="183"/>
      <c r="AI78" s="183"/>
      <c r="AJ78" s="183"/>
      <c r="AK78" s="226"/>
      <c r="AL78" s="227"/>
      <c r="AM78" s="223">
        <v>3.3</v>
      </c>
      <c r="AN78" s="225"/>
      <c r="AO78" s="225"/>
      <c r="AP78" s="168"/>
      <c r="AQ78" s="168"/>
      <c r="AR78" s="168"/>
      <c r="AS78" s="166"/>
      <c r="AT78" s="183">
        <v>4.7</v>
      </c>
      <c r="AU78" s="169">
        <v>4</v>
      </c>
      <c r="AV78" s="173">
        <v>4.4000000000000004</v>
      </c>
      <c r="AX78" s="228"/>
      <c r="AY78" s="229"/>
      <c r="AZ78" s="229"/>
      <c r="BA78" s="229"/>
      <c r="BB78" s="229"/>
      <c r="BC78" s="230"/>
      <c r="BE78" s="231">
        <v>5</v>
      </c>
      <c r="BF78" s="183">
        <v>1</v>
      </c>
      <c r="BG78" s="183">
        <v>4.5</v>
      </c>
      <c r="BH78" s="183"/>
      <c r="BI78" s="183"/>
      <c r="BJ78" s="183"/>
      <c r="BK78" s="183"/>
      <c r="BL78" s="183"/>
      <c r="BM78" s="183"/>
      <c r="BN78" s="226"/>
      <c r="BO78" s="227"/>
      <c r="BP78" s="223">
        <v>3.5</v>
      </c>
      <c r="BQ78" s="225"/>
      <c r="BR78" s="225"/>
      <c r="BS78" s="168"/>
      <c r="BT78" s="168"/>
      <c r="BU78" s="168"/>
      <c r="BV78" s="166"/>
      <c r="BW78" s="183">
        <v>4.7</v>
      </c>
      <c r="BX78" s="169">
        <v>4</v>
      </c>
      <c r="BY78" s="184">
        <v>4.4000000000000004</v>
      </c>
      <c r="CA78" s="185">
        <v>3.2</v>
      </c>
      <c r="CB78" s="232" t="s">
        <v>416</v>
      </c>
      <c r="CC78" s="187"/>
      <c r="CD78" s="188">
        <v>3.5</v>
      </c>
      <c r="CE78" s="233" t="s">
        <v>416</v>
      </c>
      <c r="CF78" s="190"/>
      <c r="CG78" s="191">
        <v>3.7</v>
      </c>
      <c r="CH78" s="234" t="s">
        <v>416</v>
      </c>
      <c r="CI78" s="190"/>
      <c r="CJ78" s="235">
        <v>3.3399285710000002</v>
      </c>
      <c r="CL78" s="236">
        <v>2</v>
      </c>
      <c r="CM78" s="237">
        <v>1</v>
      </c>
      <c r="CN78" s="238">
        <v>1</v>
      </c>
      <c r="CP78" s="239">
        <v>5</v>
      </c>
      <c r="CQ78" s="240">
        <v>3</v>
      </c>
      <c r="CR78" s="240">
        <v>4</v>
      </c>
      <c r="CS78" s="240">
        <v>3</v>
      </c>
      <c r="CT78" s="241">
        <v>5</v>
      </c>
      <c r="CU78" s="242">
        <v>4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>
        <v>4</v>
      </c>
      <c r="DM78" s="248"/>
      <c r="DN78" s="248"/>
      <c r="DO78" s="249"/>
      <c r="DR78" s="250">
        <v>3.1</v>
      </c>
      <c r="DS78" s="397">
        <v>2.7</v>
      </c>
      <c r="DT78" s="397">
        <v>3.2</v>
      </c>
      <c r="DU78" s="398"/>
      <c r="DV78" s="391"/>
      <c r="DW78" s="253">
        <v>3.9</v>
      </c>
      <c r="DX78" s="399">
        <v>2.1</v>
      </c>
      <c r="DY78" s="399">
        <v>3.5</v>
      </c>
      <c r="DZ78" s="400"/>
      <c r="EA78" s="391"/>
      <c r="EB78" s="401">
        <v>2.9</v>
      </c>
      <c r="EC78" s="402">
        <v>2</v>
      </c>
      <c r="ED78" s="402">
        <v>3.7</v>
      </c>
      <c r="EE78" s="403"/>
      <c r="EF78" s="216">
        <v>3.2</v>
      </c>
      <c r="EG78" s="216">
        <v>2.4</v>
      </c>
      <c r="EH78" s="216">
        <v>3.3</v>
      </c>
      <c r="EI78" s="216">
        <v>0</v>
      </c>
      <c r="EJ78" s="566">
        <v>3</v>
      </c>
    </row>
    <row r="79" spans="1:141">
      <c r="A79" s="20">
        <f t="shared" si="2"/>
        <v>60419</v>
      </c>
      <c r="B79" s="456" t="s">
        <v>49</v>
      </c>
      <c r="C79" s="457" t="s">
        <v>145</v>
      </c>
      <c r="D79" s="457" t="s">
        <v>46</v>
      </c>
      <c r="E79" s="457" t="s">
        <v>112</v>
      </c>
      <c r="F79" s="223">
        <v>5</v>
      </c>
      <c r="G79" s="183">
        <v>5</v>
      </c>
      <c r="H79" s="183">
        <v>5</v>
      </c>
      <c r="I79" s="183">
        <v>4</v>
      </c>
      <c r="J79" s="183">
        <v>4.5999999999999996</v>
      </c>
      <c r="K79" s="183">
        <v>2.6</v>
      </c>
      <c r="L79" s="183">
        <v>2.5</v>
      </c>
      <c r="M79" s="183">
        <v>3</v>
      </c>
      <c r="N79" s="183"/>
      <c r="O79" s="224"/>
      <c r="P79" s="167">
        <v>3.7</v>
      </c>
      <c r="Q79" s="223">
        <v>4</v>
      </c>
      <c r="R79" s="225"/>
      <c r="S79" s="225"/>
      <c r="T79" s="168"/>
      <c r="U79" s="168"/>
      <c r="V79" s="168"/>
      <c r="W79" s="166"/>
      <c r="X79" s="183">
        <v>5</v>
      </c>
      <c r="Y79" s="169">
        <v>3</v>
      </c>
      <c r="Z79" s="170">
        <v>4.5999999999999996</v>
      </c>
      <c r="AB79" s="223">
        <v>5</v>
      </c>
      <c r="AC79" s="183">
        <v>5</v>
      </c>
      <c r="AD79" s="183">
        <v>3.8</v>
      </c>
      <c r="AE79" s="183">
        <v>5</v>
      </c>
      <c r="AF79" s="183"/>
      <c r="AG79" s="183"/>
      <c r="AH79" s="183"/>
      <c r="AI79" s="183"/>
      <c r="AJ79" s="183"/>
      <c r="AK79" s="226"/>
      <c r="AL79" s="227"/>
      <c r="AM79" s="223">
        <v>4.7</v>
      </c>
      <c r="AN79" s="225"/>
      <c r="AO79" s="225"/>
      <c r="AP79" s="168"/>
      <c r="AQ79" s="168"/>
      <c r="AR79" s="168"/>
      <c r="AS79" s="166"/>
      <c r="AT79" s="183">
        <v>5</v>
      </c>
      <c r="AU79" s="169">
        <v>3</v>
      </c>
      <c r="AV79" s="173">
        <v>4.5999999999999996</v>
      </c>
      <c r="AX79" s="228"/>
      <c r="AY79" s="229"/>
      <c r="AZ79" s="229"/>
      <c r="BA79" s="229"/>
      <c r="BB79" s="229"/>
      <c r="BC79" s="230"/>
      <c r="BE79" s="231">
        <v>5</v>
      </c>
      <c r="BF79" s="183">
        <v>5</v>
      </c>
      <c r="BG79" s="183">
        <v>1</v>
      </c>
      <c r="BH79" s="183"/>
      <c r="BI79" s="183"/>
      <c r="BJ79" s="183"/>
      <c r="BK79" s="183"/>
      <c r="BL79" s="183"/>
      <c r="BM79" s="183"/>
      <c r="BN79" s="226"/>
      <c r="BO79" s="227"/>
      <c r="BP79" s="223">
        <v>3.7</v>
      </c>
      <c r="BQ79" s="225"/>
      <c r="BR79" s="225"/>
      <c r="BS79" s="168"/>
      <c r="BT79" s="168"/>
      <c r="BU79" s="168"/>
      <c r="BV79" s="166"/>
      <c r="BW79" s="183">
        <v>5</v>
      </c>
      <c r="BX79" s="169">
        <v>3</v>
      </c>
      <c r="BY79" s="184">
        <v>4.5999999999999996</v>
      </c>
      <c r="CA79" s="185">
        <v>4</v>
      </c>
      <c r="CB79" s="232" t="s">
        <v>416</v>
      </c>
      <c r="CC79" s="187"/>
      <c r="CD79" s="188">
        <v>4.5999999999999996</v>
      </c>
      <c r="CE79" s="233" t="s">
        <v>421</v>
      </c>
      <c r="CF79" s="190"/>
      <c r="CG79" s="191">
        <v>3.8</v>
      </c>
      <c r="CH79" s="234" t="s">
        <v>416</v>
      </c>
      <c r="CI79" s="190"/>
      <c r="CJ79" s="235">
        <v>4.0892380949999998</v>
      </c>
      <c r="CL79" s="236"/>
      <c r="CM79" s="237"/>
      <c r="CN79" s="238"/>
      <c r="CP79" s="239">
        <v>3</v>
      </c>
      <c r="CQ79" s="240">
        <v>3</v>
      </c>
      <c r="CR79" s="240">
        <v>3</v>
      </c>
      <c r="CS79" s="240">
        <v>3</v>
      </c>
      <c r="CT79" s="241">
        <v>3</v>
      </c>
      <c r="CU79" s="242">
        <v>3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>
        <v>11</v>
      </c>
      <c r="DM79" s="248"/>
      <c r="DN79" s="248"/>
      <c r="DO79" s="249"/>
      <c r="DR79" s="250">
        <v>3.7</v>
      </c>
      <c r="DS79" s="397">
        <v>3.9</v>
      </c>
      <c r="DT79" s="397">
        <v>4</v>
      </c>
      <c r="DU79" s="398"/>
      <c r="DV79" s="391"/>
      <c r="DW79" s="253">
        <v>4.0999999999999996</v>
      </c>
      <c r="DX79" s="399">
        <v>4.5</v>
      </c>
      <c r="DY79" s="399">
        <v>4.5999999999999996</v>
      </c>
      <c r="DZ79" s="400"/>
      <c r="EA79" s="391"/>
      <c r="EB79" s="401">
        <v>4.2</v>
      </c>
      <c r="EC79" s="402">
        <v>4.8</v>
      </c>
      <c r="ED79" s="402">
        <v>3.8</v>
      </c>
      <c r="EE79" s="403"/>
      <c r="EF79" s="216">
        <v>3.9</v>
      </c>
      <c r="EG79" s="216">
        <v>4.2</v>
      </c>
      <c r="EH79" s="216">
        <v>4.0999999999999996</v>
      </c>
      <c r="EI79" s="216">
        <v>0</v>
      </c>
      <c r="EJ79" s="566">
        <v>4.0999999999999996</v>
      </c>
    </row>
    <row r="80" spans="1:141">
      <c r="A80" s="20">
        <f t="shared" si="2"/>
        <v>60420</v>
      </c>
      <c r="B80" s="456" t="s">
        <v>60</v>
      </c>
      <c r="C80" s="457" t="s">
        <v>58</v>
      </c>
      <c r="D80" s="457" t="s">
        <v>26</v>
      </c>
      <c r="E80" s="457" t="s">
        <v>110</v>
      </c>
      <c r="F80" s="223"/>
      <c r="G80" s="183"/>
      <c r="H80" s="183"/>
      <c r="I80" s="183"/>
      <c r="J80" s="183"/>
      <c r="K80" s="183"/>
      <c r="L80" s="183"/>
      <c r="M80" s="183"/>
      <c r="N80" s="183"/>
      <c r="O80" s="224"/>
      <c r="P80" s="167">
        <v>1</v>
      </c>
      <c r="Q80" s="223">
        <v>0</v>
      </c>
      <c r="R80" s="225"/>
      <c r="S80" s="225"/>
      <c r="T80" s="168"/>
      <c r="U80" s="168"/>
      <c r="V80" s="168"/>
      <c r="W80" s="166"/>
      <c r="X80" s="183">
        <v>-0.1</v>
      </c>
      <c r="Y80" s="169">
        <v>0</v>
      </c>
      <c r="Z80" s="170">
        <v>0</v>
      </c>
      <c r="AB80" s="223"/>
      <c r="AC80" s="183"/>
      <c r="AD80" s="183"/>
      <c r="AE80" s="183"/>
      <c r="AF80" s="183"/>
      <c r="AG80" s="183"/>
      <c r="AH80" s="183"/>
      <c r="AI80" s="183"/>
      <c r="AJ80" s="183"/>
      <c r="AK80" s="226"/>
      <c r="AL80" s="227"/>
      <c r="AM80" s="223">
        <v>0</v>
      </c>
      <c r="AN80" s="225"/>
      <c r="AO80" s="225"/>
      <c r="AP80" s="168"/>
      <c r="AQ80" s="168"/>
      <c r="AR80" s="168"/>
      <c r="AS80" s="166"/>
      <c r="AT80" s="183">
        <v>-0.1</v>
      </c>
      <c r="AU80" s="169">
        <v>0</v>
      </c>
      <c r="AV80" s="173">
        <v>0</v>
      </c>
      <c r="AX80" s="228"/>
      <c r="AY80" s="229"/>
      <c r="AZ80" s="229"/>
      <c r="BA80" s="229"/>
      <c r="BB80" s="229"/>
      <c r="BC80" s="230"/>
      <c r="BE80" s="231"/>
      <c r="BF80" s="183"/>
      <c r="BG80" s="183"/>
      <c r="BH80" s="183"/>
      <c r="BI80" s="183"/>
      <c r="BJ80" s="183"/>
      <c r="BK80" s="183"/>
      <c r="BL80" s="183"/>
      <c r="BM80" s="183"/>
      <c r="BN80" s="226"/>
      <c r="BO80" s="227"/>
      <c r="BP80" s="223">
        <v>0</v>
      </c>
      <c r="BQ80" s="225"/>
      <c r="BR80" s="225"/>
      <c r="BS80" s="168"/>
      <c r="BT80" s="168"/>
      <c r="BU80" s="168"/>
      <c r="BV80" s="166"/>
      <c r="BW80" s="183">
        <v>-0.1</v>
      </c>
      <c r="BX80" s="169">
        <v>0</v>
      </c>
      <c r="BY80" s="184">
        <v>0</v>
      </c>
      <c r="CA80" s="185">
        <v>0.2</v>
      </c>
      <c r="CB80" s="232" t="s">
        <v>418</v>
      </c>
      <c r="CC80" s="187"/>
      <c r="CD80" s="188">
        <v>0</v>
      </c>
      <c r="CE80" s="233" t="s">
        <v>418</v>
      </c>
      <c r="CF80" s="190"/>
      <c r="CG80" s="191">
        <v>0</v>
      </c>
      <c r="CH80" s="234" t="s">
        <v>418</v>
      </c>
      <c r="CI80" s="190"/>
      <c r="CJ80" s="235">
        <v>0.11</v>
      </c>
      <c r="CL80" s="236">
        <v>17</v>
      </c>
      <c r="CM80" s="237">
        <v>17</v>
      </c>
      <c r="CN80" s="238">
        <v>17</v>
      </c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2.8</v>
      </c>
      <c r="DS80" s="397">
        <v>1.2</v>
      </c>
      <c r="DT80" s="397">
        <v>0.2</v>
      </c>
      <c r="DU80" s="398"/>
      <c r="DV80" s="391"/>
      <c r="DW80" s="253">
        <v>1.9</v>
      </c>
      <c r="DX80" s="399">
        <v>1.4</v>
      </c>
      <c r="DY80" s="399">
        <v>0</v>
      </c>
      <c r="DZ80" s="400"/>
      <c r="EA80" s="391"/>
      <c r="EB80" s="401">
        <v>1.9</v>
      </c>
      <c r="EC80" s="402">
        <v>1.4</v>
      </c>
      <c r="ED80" s="402">
        <v>0</v>
      </c>
      <c r="EE80" s="403"/>
      <c r="EF80" s="216">
        <v>2.4</v>
      </c>
      <c r="EG80" s="216">
        <v>1.3</v>
      </c>
      <c r="EH80" s="216">
        <v>0.1</v>
      </c>
      <c r="EI80" s="216">
        <v>0</v>
      </c>
      <c r="EJ80" s="566">
        <v>0</v>
      </c>
      <c r="EK80" t="s">
        <v>484</v>
      </c>
    </row>
    <row r="81" spans="1:141">
      <c r="A81" s="20">
        <f t="shared" si="2"/>
        <v>60421</v>
      </c>
      <c r="B81" s="456" t="s">
        <v>64</v>
      </c>
      <c r="C81" s="457" t="s">
        <v>54</v>
      </c>
      <c r="D81" s="457" t="s">
        <v>136</v>
      </c>
      <c r="E81" s="457" t="s">
        <v>320</v>
      </c>
      <c r="F81" s="223">
        <v>1</v>
      </c>
      <c r="G81" s="183">
        <v>2.7</v>
      </c>
      <c r="H81" s="183">
        <v>1</v>
      </c>
      <c r="I81" s="183">
        <v>3.2</v>
      </c>
      <c r="J81" s="183">
        <v>3.9</v>
      </c>
      <c r="K81" s="183">
        <v>1</v>
      </c>
      <c r="L81" s="183">
        <v>1</v>
      </c>
      <c r="M81" s="183">
        <v>2</v>
      </c>
      <c r="N81" s="183"/>
      <c r="O81" s="224"/>
      <c r="P81" s="167">
        <v>2.2999999999999998</v>
      </c>
      <c r="Q81" s="223">
        <v>2</v>
      </c>
      <c r="R81" s="225"/>
      <c r="S81" s="225"/>
      <c r="T81" s="168"/>
      <c r="U81" s="168"/>
      <c r="V81" s="168"/>
      <c r="W81" s="166"/>
      <c r="X81" s="183">
        <v>3.2</v>
      </c>
      <c r="Y81" s="169">
        <v>3.2</v>
      </c>
      <c r="Z81" s="170">
        <v>3.9</v>
      </c>
      <c r="AB81" s="223">
        <v>1</v>
      </c>
      <c r="AC81" s="183">
        <v>1</v>
      </c>
      <c r="AD81" s="183">
        <v>1</v>
      </c>
      <c r="AE81" s="183">
        <v>2.5</v>
      </c>
      <c r="AF81" s="183"/>
      <c r="AG81" s="183"/>
      <c r="AH81" s="183"/>
      <c r="AI81" s="183"/>
      <c r="AJ81" s="183"/>
      <c r="AK81" s="226"/>
      <c r="AL81" s="227"/>
      <c r="AM81" s="223">
        <v>1.4</v>
      </c>
      <c r="AN81" s="225"/>
      <c r="AO81" s="225"/>
      <c r="AP81" s="168"/>
      <c r="AQ81" s="168"/>
      <c r="AR81" s="168"/>
      <c r="AS81" s="166"/>
      <c r="AT81" s="183">
        <v>4.7</v>
      </c>
      <c r="AU81" s="169">
        <v>3.2</v>
      </c>
      <c r="AV81" s="173">
        <v>3.9</v>
      </c>
      <c r="AX81" s="228"/>
      <c r="AY81" s="229"/>
      <c r="AZ81" s="229"/>
      <c r="BA81" s="229"/>
      <c r="BB81" s="229"/>
      <c r="BC81" s="230"/>
      <c r="BE81" s="231">
        <v>1</v>
      </c>
      <c r="BF81" s="183">
        <v>1</v>
      </c>
      <c r="BG81" s="183">
        <v>1</v>
      </c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/>
      <c r="BR81" s="225"/>
      <c r="BS81" s="168"/>
      <c r="BT81" s="168"/>
      <c r="BU81" s="168"/>
      <c r="BV81" s="166"/>
      <c r="BW81" s="183">
        <v>4.7</v>
      </c>
      <c r="BX81" s="169">
        <v>3.2</v>
      </c>
      <c r="BY81" s="184">
        <v>3.9</v>
      </c>
      <c r="CA81" s="185">
        <v>2.2999999999999998</v>
      </c>
      <c r="CB81" s="232" t="s">
        <v>418</v>
      </c>
      <c r="CC81" s="187"/>
      <c r="CD81" s="188">
        <v>1.9</v>
      </c>
      <c r="CE81" s="233" t="s">
        <v>418</v>
      </c>
      <c r="CF81" s="190"/>
      <c r="CG81" s="191">
        <v>1.6</v>
      </c>
      <c r="CH81" s="234" t="s">
        <v>418</v>
      </c>
      <c r="CI81" s="190"/>
      <c r="CJ81" s="235">
        <v>2.1087142860000001</v>
      </c>
      <c r="CL81" s="236">
        <v>6</v>
      </c>
      <c r="CM81" s="237">
        <v>1</v>
      </c>
      <c r="CN81" s="238">
        <v>1</v>
      </c>
      <c r="CP81" s="239">
        <v>3</v>
      </c>
      <c r="CQ81" s="240">
        <v>3</v>
      </c>
      <c r="CR81" s="240">
        <v>2</v>
      </c>
      <c r="CS81" s="240">
        <v>3</v>
      </c>
      <c r="CT81" s="241">
        <v>5</v>
      </c>
      <c r="CU81" s="242">
        <v>3.2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>
        <v>7</v>
      </c>
      <c r="DM81" s="248"/>
      <c r="DN81" s="248"/>
      <c r="DO81" s="249"/>
      <c r="DR81" s="250">
        <v>2.2000000000000002</v>
      </c>
      <c r="DS81" s="397">
        <v>1.8</v>
      </c>
      <c r="DT81" s="397">
        <v>2.2999999999999998</v>
      </c>
      <c r="DU81" s="398"/>
      <c r="DV81" s="391"/>
      <c r="DW81" s="253">
        <v>2.1</v>
      </c>
      <c r="DX81" s="399">
        <v>1.5</v>
      </c>
      <c r="DY81" s="399">
        <v>1.9</v>
      </c>
      <c r="DZ81" s="400"/>
      <c r="EA81" s="391"/>
      <c r="EB81" s="401">
        <v>1.9</v>
      </c>
      <c r="EC81" s="402">
        <v>1.9</v>
      </c>
      <c r="ED81" s="402">
        <v>1.6</v>
      </c>
      <c r="EE81" s="403"/>
      <c r="EF81" s="216">
        <v>2.1</v>
      </c>
      <c r="EG81" s="216">
        <v>1.8</v>
      </c>
      <c r="EH81" s="216">
        <v>2.1</v>
      </c>
      <c r="EI81" s="216">
        <v>0</v>
      </c>
      <c r="EJ81" s="566">
        <v>2</v>
      </c>
    </row>
    <row r="82" spans="1:141">
      <c r="A82" s="20">
        <f t="shared" si="2"/>
        <v>60422</v>
      </c>
      <c r="B82" s="456" t="s">
        <v>148</v>
      </c>
      <c r="C82" s="457" t="s">
        <v>150</v>
      </c>
      <c r="D82" s="457" t="s">
        <v>59</v>
      </c>
      <c r="E82" s="457">
        <v>0</v>
      </c>
      <c r="F82" s="223">
        <v>5</v>
      </c>
      <c r="G82" s="183">
        <v>5</v>
      </c>
      <c r="H82" s="183">
        <v>2.5</v>
      </c>
      <c r="I82" s="183">
        <v>4</v>
      </c>
      <c r="J82" s="183">
        <v>4.4000000000000004</v>
      </c>
      <c r="K82" s="183">
        <v>1</v>
      </c>
      <c r="L82" s="183">
        <v>2</v>
      </c>
      <c r="M82" s="183">
        <v>3</v>
      </c>
      <c r="N82" s="183"/>
      <c r="O82" s="224"/>
      <c r="P82" s="167">
        <v>3</v>
      </c>
      <c r="Q82" s="223">
        <v>3.4</v>
      </c>
      <c r="R82" s="225"/>
      <c r="S82" s="225"/>
      <c r="T82" s="168"/>
      <c r="U82" s="168"/>
      <c r="V82" s="168"/>
      <c r="W82" s="166"/>
      <c r="X82" s="183">
        <v>3.8</v>
      </c>
      <c r="Y82" s="169">
        <v>4</v>
      </c>
      <c r="Z82" s="170">
        <v>4.4000000000000004</v>
      </c>
      <c r="AB82" s="223">
        <v>5</v>
      </c>
      <c r="AC82" s="183">
        <v>5</v>
      </c>
      <c r="AD82" s="183">
        <v>5</v>
      </c>
      <c r="AE82" s="183">
        <v>5</v>
      </c>
      <c r="AF82" s="183"/>
      <c r="AG82" s="183"/>
      <c r="AH82" s="183"/>
      <c r="AI82" s="183"/>
      <c r="AJ82" s="183"/>
      <c r="AK82" s="226"/>
      <c r="AL82" s="227"/>
      <c r="AM82" s="223">
        <v>5</v>
      </c>
      <c r="AN82" s="225"/>
      <c r="AO82" s="225"/>
      <c r="AP82" s="168"/>
      <c r="AQ82" s="168"/>
      <c r="AR82" s="168"/>
      <c r="AS82" s="166"/>
      <c r="AT82" s="183">
        <v>4.4000000000000004</v>
      </c>
      <c r="AU82" s="169">
        <v>4</v>
      </c>
      <c r="AV82" s="173">
        <v>4.4000000000000004</v>
      </c>
      <c r="AX82" s="228"/>
      <c r="AY82" s="229"/>
      <c r="AZ82" s="229"/>
      <c r="BA82" s="229"/>
      <c r="BB82" s="229"/>
      <c r="BC82" s="230"/>
      <c r="BE82" s="231">
        <v>3.1</v>
      </c>
      <c r="BF82" s="183">
        <v>4</v>
      </c>
      <c r="BG82" s="183">
        <v>5</v>
      </c>
      <c r="BH82" s="183"/>
      <c r="BI82" s="183"/>
      <c r="BJ82" s="183"/>
      <c r="BK82" s="183"/>
      <c r="BL82" s="183"/>
      <c r="BM82" s="183"/>
      <c r="BN82" s="226"/>
      <c r="BO82" s="227"/>
      <c r="BP82" s="223">
        <v>4</v>
      </c>
      <c r="BQ82" s="225"/>
      <c r="BR82" s="225"/>
      <c r="BS82" s="168"/>
      <c r="BT82" s="168"/>
      <c r="BU82" s="168"/>
      <c r="BV82" s="166"/>
      <c r="BW82" s="183">
        <v>4.4000000000000004</v>
      </c>
      <c r="BX82" s="169">
        <v>4</v>
      </c>
      <c r="BY82" s="184">
        <v>4.4000000000000004</v>
      </c>
      <c r="CA82" s="185">
        <v>3.4</v>
      </c>
      <c r="CB82" s="232" t="s">
        <v>416</v>
      </c>
      <c r="CC82" s="187"/>
      <c r="CD82" s="188">
        <v>4.9000000000000004</v>
      </c>
      <c r="CE82" s="233" t="s">
        <v>421</v>
      </c>
      <c r="CF82" s="190"/>
      <c r="CG82" s="191">
        <v>4.0999999999999996</v>
      </c>
      <c r="CH82" s="234" t="s">
        <v>417</v>
      </c>
      <c r="CI82" s="190"/>
      <c r="CJ82" s="235">
        <v>3.8425476189999999</v>
      </c>
      <c r="CL82" s="236">
        <v>4</v>
      </c>
      <c r="CM82" s="237">
        <v>2</v>
      </c>
      <c r="CN82" s="238">
        <v>2</v>
      </c>
      <c r="CP82" s="239">
        <v>3</v>
      </c>
      <c r="CQ82" s="240">
        <v>4</v>
      </c>
      <c r="CR82" s="240">
        <v>5</v>
      </c>
      <c r="CS82" s="240">
        <v>3</v>
      </c>
      <c r="CT82" s="241">
        <v>5</v>
      </c>
      <c r="CU82" s="242">
        <v>4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>
        <v>9</v>
      </c>
      <c r="DM82" s="248"/>
      <c r="DN82" s="248"/>
      <c r="DO82" s="249"/>
      <c r="DR82" s="250">
        <v>2.8</v>
      </c>
      <c r="DS82" s="397">
        <v>2.8</v>
      </c>
      <c r="DT82" s="397">
        <v>3.4</v>
      </c>
      <c r="DU82" s="398"/>
      <c r="DV82" s="391"/>
      <c r="DW82" s="253">
        <v>2.7</v>
      </c>
      <c r="DX82" s="399">
        <v>2.5</v>
      </c>
      <c r="DY82" s="399">
        <v>4.9000000000000004</v>
      </c>
      <c r="DZ82" s="400"/>
      <c r="EA82" s="391"/>
      <c r="EB82" s="401">
        <v>1.8</v>
      </c>
      <c r="EC82" s="402">
        <v>2.8</v>
      </c>
      <c r="ED82" s="402">
        <v>4.0999999999999996</v>
      </c>
      <c r="EE82" s="403"/>
      <c r="EF82" s="216">
        <v>2.6</v>
      </c>
      <c r="EG82" s="216">
        <v>2.7</v>
      </c>
      <c r="EH82" s="216">
        <v>3.8</v>
      </c>
      <c r="EI82" s="216">
        <v>0</v>
      </c>
      <c r="EJ82" s="566">
        <v>3</v>
      </c>
    </row>
    <row r="83" spans="1:141">
      <c r="A83" s="20">
        <f t="shared" si="2"/>
        <v>60423</v>
      </c>
      <c r="B83" s="456" t="s">
        <v>149</v>
      </c>
      <c r="C83" s="457" t="s">
        <v>108</v>
      </c>
      <c r="D83" s="457" t="s">
        <v>136</v>
      </c>
      <c r="E83" s="457" t="s">
        <v>46</v>
      </c>
      <c r="F83" s="223"/>
      <c r="G83" s="183"/>
      <c r="H83" s="183"/>
      <c r="I83" s="183"/>
      <c r="J83" s="183"/>
      <c r="K83" s="183"/>
      <c r="L83" s="183"/>
      <c r="M83" s="183"/>
      <c r="N83" s="183"/>
      <c r="O83" s="224"/>
      <c r="P83" s="167">
        <v>1</v>
      </c>
      <c r="Q83" s="223">
        <v>0</v>
      </c>
      <c r="R83" s="225"/>
      <c r="S83" s="225"/>
      <c r="T83" s="168"/>
      <c r="U83" s="168"/>
      <c r="V83" s="168"/>
      <c r="W83" s="166"/>
      <c r="X83" s="183">
        <v>-0.1</v>
      </c>
      <c r="Y83" s="169">
        <v>0</v>
      </c>
      <c r="Z83" s="170">
        <v>0</v>
      </c>
      <c r="AB83" s="223"/>
      <c r="AC83" s="183"/>
      <c r="AD83" s="183"/>
      <c r="AE83" s="183"/>
      <c r="AF83" s="183"/>
      <c r="AG83" s="183"/>
      <c r="AH83" s="183"/>
      <c r="AI83" s="183"/>
      <c r="AJ83" s="183"/>
      <c r="AK83" s="226"/>
      <c r="AL83" s="227"/>
      <c r="AM83" s="223">
        <v>0</v>
      </c>
      <c r="AN83" s="225"/>
      <c r="AO83" s="225"/>
      <c r="AP83" s="168"/>
      <c r="AQ83" s="168"/>
      <c r="AR83" s="168"/>
      <c r="AS83" s="166"/>
      <c r="AT83" s="183">
        <v>-0.1</v>
      </c>
      <c r="AU83" s="169">
        <v>0</v>
      </c>
      <c r="AV83" s="173">
        <v>0</v>
      </c>
      <c r="AX83" s="228"/>
      <c r="AY83" s="229"/>
      <c r="AZ83" s="229"/>
      <c r="BA83" s="229"/>
      <c r="BB83" s="229"/>
      <c r="BC83" s="230"/>
      <c r="BE83" s="231"/>
      <c r="BF83" s="183"/>
      <c r="BG83" s="183"/>
      <c r="BH83" s="183"/>
      <c r="BI83" s="183"/>
      <c r="BJ83" s="183"/>
      <c r="BK83" s="183"/>
      <c r="BL83" s="183"/>
      <c r="BM83" s="183"/>
      <c r="BN83" s="226"/>
      <c r="BO83" s="227"/>
      <c r="BP83" s="223">
        <v>0</v>
      </c>
      <c r="BQ83" s="225"/>
      <c r="BR83" s="225"/>
      <c r="BS83" s="168"/>
      <c r="BT83" s="168"/>
      <c r="BU83" s="168"/>
      <c r="BV83" s="166"/>
      <c r="BW83" s="183">
        <v>-0.1</v>
      </c>
      <c r="BX83" s="169">
        <v>0</v>
      </c>
      <c r="BY83" s="184">
        <v>0</v>
      </c>
      <c r="CA83" s="185">
        <v>0.2</v>
      </c>
      <c r="CB83" s="232" t="s">
        <v>418</v>
      </c>
      <c r="CC83" s="187"/>
      <c r="CD83" s="188">
        <v>0</v>
      </c>
      <c r="CE83" s="233" t="s">
        <v>418</v>
      </c>
      <c r="CF83" s="190"/>
      <c r="CG83" s="191">
        <v>0</v>
      </c>
      <c r="CH83" s="234" t="s">
        <v>418</v>
      </c>
      <c r="CI83" s="190"/>
      <c r="CJ83" s="235">
        <v>0.11</v>
      </c>
      <c r="CL83" s="236">
        <v>17</v>
      </c>
      <c r="CM83" s="237">
        <v>17</v>
      </c>
      <c r="CN83" s="238">
        <v>17</v>
      </c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3.2</v>
      </c>
      <c r="DS83" s="397">
        <v>3.2</v>
      </c>
      <c r="DT83" s="397">
        <v>0.2</v>
      </c>
      <c r="DU83" s="398"/>
      <c r="DV83" s="391"/>
      <c r="DW83" s="253">
        <v>2.5</v>
      </c>
      <c r="DX83" s="399">
        <v>3.5</v>
      </c>
      <c r="DY83" s="399">
        <v>0</v>
      </c>
      <c r="DZ83" s="400"/>
      <c r="EA83" s="391"/>
      <c r="EB83" s="401">
        <v>3.1</v>
      </c>
      <c r="EC83" s="402">
        <v>3.3</v>
      </c>
      <c r="ED83" s="402">
        <v>0</v>
      </c>
      <c r="EE83" s="403"/>
      <c r="EF83" s="216">
        <v>3.1</v>
      </c>
      <c r="EG83" s="216">
        <v>3.3</v>
      </c>
      <c r="EH83" s="216">
        <v>0.1</v>
      </c>
      <c r="EI83" s="216">
        <v>0</v>
      </c>
      <c r="EJ83" s="566">
        <v>0</v>
      </c>
      <c r="EK83" t="s">
        <v>484</v>
      </c>
    </row>
    <row r="84" spans="1:141">
      <c r="A84" s="20">
        <f t="shared" si="2"/>
        <v>60424</v>
      </c>
      <c r="B84" s="456" t="s">
        <v>65</v>
      </c>
      <c r="C84" s="457" t="s">
        <v>321</v>
      </c>
      <c r="D84" s="457" t="s">
        <v>322</v>
      </c>
      <c r="E84" s="457" t="s">
        <v>323</v>
      </c>
      <c r="F84" s="223">
        <v>5</v>
      </c>
      <c r="G84" s="183">
        <v>5</v>
      </c>
      <c r="H84" s="183">
        <v>3.4</v>
      </c>
      <c r="I84" s="183">
        <v>5</v>
      </c>
      <c r="J84" s="183">
        <v>4.3</v>
      </c>
      <c r="K84" s="183">
        <v>3.4</v>
      </c>
      <c r="L84" s="183">
        <v>5</v>
      </c>
      <c r="M84" s="183">
        <v>4</v>
      </c>
      <c r="N84" s="183"/>
      <c r="O84" s="224"/>
      <c r="P84" s="167">
        <v>4</v>
      </c>
      <c r="Q84" s="223">
        <v>4.4000000000000004</v>
      </c>
      <c r="R84" s="225"/>
      <c r="S84" s="225"/>
      <c r="T84" s="168"/>
      <c r="U84" s="168"/>
      <c r="V84" s="168"/>
      <c r="W84" s="166"/>
      <c r="X84" s="183">
        <v>4.7</v>
      </c>
      <c r="Y84" s="169">
        <v>4.5999999999999996</v>
      </c>
      <c r="Z84" s="170">
        <v>4.3</v>
      </c>
      <c r="AB84" s="223">
        <v>5</v>
      </c>
      <c r="AC84" s="183">
        <v>5</v>
      </c>
      <c r="AD84" s="183">
        <v>3.5</v>
      </c>
      <c r="AE84" s="183">
        <v>5</v>
      </c>
      <c r="AF84" s="183"/>
      <c r="AG84" s="183"/>
      <c r="AH84" s="183"/>
      <c r="AI84" s="183"/>
      <c r="AJ84" s="183"/>
      <c r="AK84" s="226"/>
      <c r="AL84" s="227"/>
      <c r="AM84" s="223">
        <v>4.5999999999999996</v>
      </c>
      <c r="AN84" s="225"/>
      <c r="AO84" s="225"/>
      <c r="AP84" s="168"/>
      <c r="AQ84" s="168"/>
      <c r="AR84" s="168"/>
      <c r="AS84" s="166"/>
      <c r="AT84" s="183">
        <v>5</v>
      </c>
      <c r="AU84" s="169">
        <v>4.5999999999999996</v>
      </c>
      <c r="AV84" s="173">
        <v>4.3</v>
      </c>
      <c r="AX84" s="228"/>
      <c r="AY84" s="229"/>
      <c r="AZ84" s="229"/>
      <c r="BA84" s="229"/>
      <c r="BB84" s="229"/>
      <c r="BC84" s="230"/>
      <c r="BE84" s="231">
        <v>5</v>
      </c>
      <c r="BF84" s="183">
        <v>5</v>
      </c>
      <c r="BG84" s="183">
        <v>5</v>
      </c>
      <c r="BH84" s="183"/>
      <c r="BI84" s="183"/>
      <c r="BJ84" s="183"/>
      <c r="BK84" s="183"/>
      <c r="BL84" s="183"/>
      <c r="BM84" s="183"/>
      <c r="BN84" s="226"/>
      <c r="BO84" s="227"/>
      <c r="BP84" s="223">
        <v>5</v>
      </c>
      <c r="BQ84" s="225"/>
      <c r="BR84" s="225"/>
      <c r="BS84" s="168"/>
      <c r="BT84" s="168"/>
      <c r="BU84" s="168"/>
      <c r="BV84" s="166"/>
      <c r="BW84" s="183">
        <v>5</v>
      </c>
      <c r="BX84" s="169">
        <v>4.5999999999999996</v>
      </c>
      <c r="BY84" s="184">
        <v>4.3</v>
      </c>
      <c r="CA84" s="185">
        <v>4.3</v>
      </c>
      <c r="CB84" s="232" t="s">
        <v>417</v>
      </c>
      <c r="CC84" s="187"/>
      <c r="CD84" s="188">
        <v>4.5999999999999996</v>
      </c>
      <c r="CE84" s="233" t="s">
        <v>421</v>
      </c>
      <c r="CF84" s="190"/>
      <c r="CG84" s="191">
        <v>4.9000000000000004</v>
      </c>
      <c r="CH84" s="234" t="s">
        <v>421</v>
      </c>
      <c r="CI84" s="190"/>
      <c r="CJ84" s="235">
        <v>4.5251428569999996</v>
      </c>
      <c r="CL84" s="236">
        <v>1</v>
      </c>
      <c r="CM84" s="237"/>
      <c r="CN84" s="238"/>
      <c r="CP84" s="239">
        <v>5</v>
      </c>
      <c r="CQ84" s="240">
        <v>5</v>
      </c>
      <c r="CR84" s="240">
        <v>4</v>
      </c>
      <c r="CS84" s="240">
        <v>4</v>
      </c>
      <c r="CT84" s="241">
        <v>5</v>
      </c>
      <c r="CU84" s="242">
        <v>4.5999999999999996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>
        <v>12</v>
      </c>
      <c r="DM84" s="248"/>
      <c r="DN84" s="248"/>
      <c r="DO84" s="249"/>
      <c r="DR84" s="250">
        <v>4.3</v>
      </c>
      <c r="DS84" s="397">
        <v>4.3</v>
      </c>
      <c r="DT84" s="397">
        <v>4.3</v>
      </c>
      <c r="DU84" s="398"/>
      <c r="DV84" s="391"/>
      <c r="DW84" s="253">
        <v>4.9000000000000004</v>
      </c>
      <c r="DX84" s="399">
        <v>4.8</v>
      </c>
      <c r="DY84" s="399">
        <v>4.5999999999999996</v>
      </c>
      <c r="DZ84" s="400"/>
      <c r="EA84" s="391"/>
      <c r="EB84" s="401">
        <v>4</v>
      </c>
      <c r="EC84" s="402">
        <v>4.5</v>
      </c>
      <c r="ED84" s="402">
        <v>4.9000000000000004</v>
      </c>
      <c r="EE84" s="403"/>
      <c r="EF84" s="216">
        <v>4.3</v>
      </c>
      <c r="EG84" s="216">
        <v>4.5</v>
      </c>
      <c r="EH84" s="216">
        <v>4.5</v>
      </c>
      <c r="EI84" s="216">
        <v>0</v>
      </c>
      <c r="EJ84" s="566">
        <v>4.4000000000000004</v>
      </c>
    </row>
    <row r="85" spans="1:141">
      <c r="A85" s="20">
        <f t="shared" si="2"/>
        <v>60425</v>
      </c>
      <c r="B85" s="456" t="s">
        <v>422</v>
      </c>
      <c r="C85" s="457" t="s">
        <v>94</v>
      </c>
      <c r="D85" s="457" t="s">
        <v>101</v>
      </c>
      <c r="E85" s="457">
        <v>0</v>
      </c>
      <c r="F85" s="223">
        <v>4</v>
      </c>
      <c r="G85" s="183">
        <v>2.1</v>
      </c>
      <c r="H85" s="183">
        <v>2.6</v>
      </c>
      <c r="I85" s="183">
        <v>2.2000000000000002</v>
      </c>
      <c r="J85" s="183">
        <v>4.0999999999999996</v>
      </c>
      <c r="K85" s="183">
        <v>2</v>
      </c>
      <c r="L85" s="183">
        <v>2</v>
      </c>
      <c r="M85" s="183">
        <v>2</v>
      </c>
      <c r="N85" s="183"/>
      <c r="O85" s="224"/>
      <c r="P85" s="167">
        <v>2</v>
      </c>
      <c r="Q85" s="223">
        <v>2.6</v>
      </c>
      <c r="R85" s="225"/>
      <c r="S85" s="225"/>
      <c r="T85" s="168"/>
      <c r="U85" s="168"/>
      <c r="V85" s="168"/>
      <c r="W85" s="166"/>
      <c r="X85" s="183">
        <v>4.7</v>
      </c>
      <c r="Y85" s="169">
        <v>3.6</v>
      </c>
      <c r="Z85" s="170">
        <v>4.0999999999999996</v>
      </c>
      <c r="AB85" s="223">
        <v>1</v>
      </c>
      <c r="AC85" s="183">
        <v>1</v>
      </c>
      <c r="AD85" s="183">
        <v>1</v>
      </c>
      <c r="AE85" s="183">
        <v>5</v>
      </c>
      <c r="AF85" s="183"/>
      <c r="AG85" s="183"/>
      <c r="AH85" s="183"/>
      <c r="AI85" s="183"/>
      <c r="AJ85" s="183"/>
      <c r="AK85" s="226"/>
      <c r="AL85" s="227"/>
      <c r="AM85" s="223">
        <v>2</v>
      </c>
      <c r="AN85" s="225"/>
      <c r="AO85" s="225"/>
      <c r="AP85" s="168"/>
      <c r="AQ85" s="168"/>
      <c r="AR85" s="168"/>
      <c r="AS85" s="166"/>
      <c r="AT85" s="183">
        <v>5</v>
      </c>
      <c r="AU85" s="169">
        <v>3.6</v>
      </c>
      <c r="AV85" s="173">
        <v>4.0999999999999996</v>
      </c>
      <c r="AX85" s="228"/>
      <c r="AY85" s="229"/>
      <c r="AZ85" s="229"/>
      <c r="BA85" s="229"/>
      <c r="BB85" s="229"/>
      <c r="BC85" s="230"/>
      <c r="BE85" s="231">
        <v>1</v>
      </c>
      <c r="BF85" s="183">
        <v>1</v>
      </c>
      <c r="BG85" s="183">
        <v>4</v>
      </c>
      <c r="BH85" s="183"/>
      <c r="BI85" s="183"/>
      <c r="BJ85" s="183"/>
      <c r="BK85" s="183"/>
      <c r="BL85" s="183"/>
      <c r="BM85" s="183"/>
      <c r="BN85" s="226"/>
      <c r="BO85" s="227"/>
      <c r="BP85" s="223">
        <v>2</v>
      </c>
      <c r="BQ85" s="225"/>
      <c r="BR85" s="225"/>
      <c r="BS85" s="168"/>
      <c r="BT85" s="168"/>
      <c r="BU85" s="168"/>
      <c r="BV85" s="166"/>
      <c r="BW85" s="183">
        <v>5</v>
      </c>
      <c r="BX85" s="169">
        <v>3.6</v>
      </c>
      <c r="BY85" s="184">
        <v>4.0999999999999996</v>
      </c>
      <c r="CA85" s="185">
        <v>2.8</v>
      </c>
      <c r="CB85" s="232" t="s">
        <v>418</v>
      </c>
      <c r="CC85" s="187"/>
      <c r="CD85" s="188">
        <v>2.5</v>
      </c>
      <c r="CE85" s="233" t="s">
        <v>418</v>
      </c>
      <c r="CF85" s="190"/>
      <c r="CG85" s="191">
        <v>2.5</v>
      </c>
      <c r="CH85" s="234" t="s">
        <v>418</v>
      </c>
      <c r="CI85" s="190"/>
      <c r="CJ85" s="235">
        <v>2.6892857139999999</v>
      </c>
      <c r="CL85" s="236">
        <v>1</v>
      </c>
      <c r="CM85" s="237"/>
      <c r="CN85" s="238"/>
      <c r="CP85" s="239">
        <v>3</v>
      </c>
      <c r="CQ85" s="240">
        <v>4</v>
      </c>
      <c r="CR85" s="240">
        <v>3</v>
      </c>
      <c r="CS85" s="240">
        <v>3</v>
      </c>
      <c r="CT85" s="241">
        <v>5</v>
      </c>
      <c r="CU85" s="242">
        <v>3.6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>
        <v>6</v>
      </c>
      <c r="DM85" s="248"/>
      <c r="DN85" s="248"/>
      <c r="DO85" s="249"/>
      <c r="DR85" s="250">
        <v>0.5</v>
      </c>
      <c r="DS85" s="397">
        <v>1.9</v>
      </c>
      <c r="DT85" s="397">
        <v>2.8</v>
      </c>
      <c r="DU85" s="398"/>
      <c r="DV85" s="391"/>
      <c r="DW85" s="253">
        <v>0.5</v>
      </c>
      <c r="DX85" s="399">
        <v>1.5</v>
      </c>
      <c r="DY85" s="399">
        <v>2.5</v>
      </c>
      <c r="DZ85" s="400"/>
      <c r="EA85" s="391"/>
      <c r="EB85" s="401">
        <v>0.5</v>
      </c>
      <c r="EC85" s="402">
        <v>2</v>
      </c>
      <c r="ED85" s="402">
        <v>2.5</v>
      </c>
      <c r="EE85" s="403"/>
      <c r="EF85" s="216">
        <v>0.5</v>
      </c>
      <c r="EG85" s="216">
        <v>1.8</v>
      </c>
      <c r="EH85" s="216">
        <v>2.7</v>
      </c>
      <c r="EI85" s="216">
        <v>0</v>
      </c>
      <c r="EJ85" s="566">
        <v>1.7</v>
      </c>
    </row>
    <row r="86" spans="1:141">
      <c r="A86" s="20">
        <f t="shared" si="2"/>
        <v>60426</v>
      </c>
      <c r="B86" s="456" t="s">
        <v>324</v>
      </c>
      <c r="C86" s="457" t="s">
        <v>73</v>
      </c>
      <c r="D86" s="457" t="s">
        <v>99</v>
      </c>
      <c r="E86" s="457" t="s">
        <v>100</v>
      </c>
      <c r="F86" s="223">
        <v>5</v>
      </c>
      <c r="G86" s="275">
        <v>3.2</v>
      </c>
      <c r="H86" s="183">
        <v>5</v>
      </c>
      <c r="I86" s="183">
        <v>4.8</v>
      </c>
      <c r="J86" s="183">
        <v>4.4000000000000004</v>
      </c>
      <c r="K86" s="183">
        <v>2.1</v>
      </c>
      <c r="L86" s="183">
        <v>3.5</v>
      </c>
      <c r="M86" s="183">
        <v>2</v>
      </c>
      <c r="N86" s="183"/>
      <c r="O86" s="224"/>
      <c r="P86" s="167">
        <v>1</v>
      </c>
      <c r="Q86" s="223">
        <v>3.7</v>
      </c>
      <c r="R86" s="225"/>
      <c r="S86" s="225"/>
      <c r="T86" s="168"/>
      <c r="U86" s="168"/>
      <c r="V86" s="168"/>
      <c r="W86" s="166"/>
      <c r="X86" s="183">
        <v>5</v>
      </c>
      <c r="Y86" s="169">
        <v>3.6</v>
      </c>
      <c r="Z86" s="170">
        <v>4.4000000000000004</v>
      </c>
      <c r="AB86" s="223">
        <v>5</v>
      </c>
      <c r="AC86" s="183">
        <v>4.5</v>
      </c>
      <c r="AD86" s="183">
        <v>3.5</v>
      </c>
      <c r="AE86" s="183">
        <v>1</v>
      </c>
      <c r="AF86" s="183"/>
      <c r="AG86" s="183"/>
      <c r="AH86" s="183"/>
      <c r="AI86" s="183"/>
      <c r="AJ86" s="183"/>
      <c r="AK86" s="226"/>
      <c r="AL86" s="227"/>
      <c r="AM86" s="223">
        <v>3.5</v>
      </c>
      <c r="AN86" s="225"/>
      <c r="AO86" s="225"/>
      <c r="AP86" s="168"/>
      <c r="AQ86" s="168"/>
      <c r="AR86" s="168"/>
      <c r="AS86" s="166"/>
      <c r="AT86" s="183">
        <v>5</v>
      </c>
      <c r="AU86" s="169">
        <v>3.6</v>
      </c>
      <c r="AV86" s="173">
        <v>4.4000000000000004</v>
      </c>
      <c r="AX86" s="228"/>
      <c r="AY86" s="229"/>
      <c r="AZ86" s="229"/>
      <c r="BA86" s="229"/>
      <c r="BB86" s="229"/>
      <c r="BC86" s="230"/>
      <c r="BE86" s="231">
        <v>5</v>
      </c>
      <c r="BF86" s="183">
        <v>1</v>
      </c>
      <c r="BG86" s="183">
        <v>4.5</v>
      </c>
      <c r="BH86" s="183"/>
      <c r="BI86" s="183"/>
      <c r="BJ86" s="183"/>
      <c r="BK86" s="183"/>
      <c r="BL86" s="183"/>
      <c r="BM86" s="183"/>
      <c r="BN86" s="226"/>
      <c r="BO86" s="227"/>
      <c r="BP86" s="223">
        <v>3.5</v>
      </c>
      <c r="BQ86" s="225"/>
      <c r="BR86" s="225"/>
      <c r="BS86" s="168"/>
      <c r="BT86" s="168"/>
      <c r="BU86" s="168"/>
      <c r="BV86" s="166"/>
      <c r="BW86" s="183">
        <v>5</v>
      </c>
      <c r="BX86" s="169">
        <v>3.6</v>
      </c>
      <c r="BY86" s="184">
        <v>4.4000000000000004</v>
      </c>
      <c r="CA86" s="185">
        <v>3.3</v>
      </c>
      <c r="CB86" s="232" t="s">
        <v>416</v>
      </c>
      <c r="CC86" s="187"/>
      <c r="CD86" s="188">
        <v>3.7</v>
      </c>
      <c r="CE86" s="233" t="s">
        <v>416</v>
      </c>
      <c r="CF86" s="190"/>
      <c r="CG86" s="191">
        <v>3.7</v>
      </c>
      <c r="CH86" s="234" t="s">
        <v>416</v>
      </c>
      <c r="CI86" s="190"/>
      <c r="CJ86" s="235">
        <v>3.4859285710000001</v>
      </c>
      <c r="CL86" s="236"/>
      <c r="CM86" s="237"/>
      <c r="CN86" s="238"/>
      <c r="CP86" s="239">
        <v>3</v>
      </c>
      <c r="CQ86" s="240">
        <v>4</v>
      </c>
      <c r="CR86" s="240">
        <v>3</v>
      </c>
      <c r="CS86" s="240">
        <v>3</v>
      </c>
      <c r="CT86" s="241">
        <v>5</v>
      </c>
      <c r="CU86" s="242">
        <v>3.6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3.5</v>
      </c>
      <c r="DS86" s="397">
        <v>2.2000000000000002</v>
      </c>
      <c r="DT86" s="397">
        <v>3.3</v>
      </c>
      <c r="DU86" s="398"/>
      <c r="DV86" s="391"/>
      <c r="DW86" s="253">
        <v>2.9</v>
      </c>
      <c r="DX86" s="399">
        <v>3.7</v>
      </c>
      <c r="DY86" s="399">
        <v>3.7</v>
      </c>
      <c r="DZ86" s="400"/>
      <c r="EA86" s="391"/>
      <c r="EB86" s="401">
        <v>2.9</v>
      </c>
      <c r="EC86" s="402">
        <v>1.9</v>
      </c>
      <c r="ED86" s="402">
        <v>3.7</v>
      </c>
      <c r="EE86" s="403"/>
      <c r="EF86" s="216">
        <v>3.3</v>
      </c>
      <c r="EG86" s="216">
        <v>2.4</v>
      </c>
      <c r="EH86" s="216">
        <v>3.5</v>
      </c>
      <c r="EI86" s="216">
        <v>0</v>
      </c>
      <c r="EJ86" s="566">
        <v>3.1</v>
      </c>
    </row>
    <row r="87" spans="1:141">
      <c r="A87" s="20">
        <f t="shared" si="2"/>
        <v>60427</v>
      </c>
      <c r="B87" s="456" t="s">
        <v>325</v>
      </c>
      <c r="C87" s="457" t="s">
        <v>73</v>
      </c>
      <c r="D87" s="457" t="s">
        <v>101</v>
      </c>
      <c r="E87" s="457">
        <v>0</v>
      </c>
      <c r="F87" s="223">
        <v>2.5</v>
      </c>
      <c r="G87" s="183">
        <v>4.4000000000000004</v>
      </c>
      <c r="H87" s="183">
        <v>1</v>
      </c>
      <c r="I87" s="183">
        <v>3</v>
      </c>
      <c r="J87" s="183">
        <v>4.0999999999999996</v>
      </c>
      <c r="K87" s="183">
        <v>3</v>
      </c>
      <c r="L87" s="183">
        <v>5</v>
      </c>
      <c r="M87" s="183">
        <v>3</v>
      </c>
      <c r="N87" s="183"/>
      <c r="O87" s="224"/>
      <c r="P87" s="167">
        <v>2.7</v>
      </c>
      <c r="Q87" s="223">
        <v>3.2</v>
      </c>
      <c r="R87" s="225"/>
      <c r="S87" s="225"/>
      <c r="T87" s="168"/>
      <c r="U87" s="168"/>
      <c r="V87" s="168"/>
      <c r="W87" s="166"/>
      <c r="X87" s="183">
        <v>4.0999999999999996</v>
      </c>
      <c r="Y87" s="169">
        <v>4.5999999999999996</v>
      </c>
      <c r="Z87" s="170">
        <v>4.0999999999999996</v>
      </c>
      <c r="AB87" s="223">
        <v>5</v>
      </c>
      <c r="AC87" s="183">
        <v>3</v>
      </c>
      <c r="AD87" s="183">
        <v>3.8</v>
      </c>
      <c r="AE87" s="183">
        <v>3.5</v>
      </c>
      <c r="AF87" s="183"/>
      <c r="AG87" s="183"/>
      <c r="AH87" s="183"/>
      <c r="AI87" s="183"/>
      <c r="AJ87" s="183"/>
      <c r="AK87" s="226"/>
      <c r="AL87" s="227"/>
      <c r="AM87" s="223">
        <v>3.8</v>
      </c>
      <c r="AN87" s="225"/>
      <c r="AO87" s="225"/>
      <c r="AP87" s="168"/>
      <c r="AQ87" s="168"/>
      <c r="AR87" s="168"/>
      <c r="AS87" s="166"/>
      <c r="AT87" s="183">
        <v>4.7</v>
      </c>
      <c r="AU87" s="169">
        <v>4.5999999999999996</v>
      </c>
      <c r="AV87" s="173">
        <v>4.0999999999999996</v>
      </c>
      <c r="AX87" s="228"/>
      <c r="AY87" s="229"/>
      <c r="AZ87" s="229"/>
      <c r="BA87" s="229"/>
      <c r="BB87" s="229"/>
      <c r="BC87" s="230"/>
      <c r="BE87" s="231">
        <v>1</v>
      </c>
      <c r="BF87" s="183">
        <v>4</v>
      </c>
      <c r="BG87" s="183">
        <v>3.5</v>
      </c>
      <c r="BH87" s="183"/>
      <c r="BI87" s="183"/>
      <c r="BJ87" s="183"/>
      <c r="BK87" s="183"/>
      <c r="BL87" s="183"/>
      <c r="BM87" s="183"/>
      <c r="BN87" s="226"/>
      <c r="BO87" s="227"/>
      <c r="BP87" s="223">
        <v>2.8</v>
      </c>
      <c r="BQ87" s="225"/>
      <c r="BR87" s="225"/>
      <c r="BS87" s="168"/>
      <c r="BT87" s="168"/>
      <c r="BU87" s="168"/>
      <c r="BV87" s="166"/>
      <c r="BW87" s="183">
        <v>4.7</v>
      </c>
      <c r="BX87" s="169">
        <v>4.5999999999999996</v>
      </c>
      <c r="BY87" s="184">
        <v>4.0999999999999996</v>
      </c>
      <c r="CA87" s="185">
        <v>3.3</v>
      </c>
      <c r="CB87" s="232" t="s">
        <v>416</v>
      </c>
      <c r="CC87" s="187"/>
      <c r="CD87" s="188">
        <v>4</v>
      </c>
      <c r="CE87" s="233" t="s">
        <v>416</v>
      </c>
      <c r="CF87" s="190"/>
      <c r="CG87" s="191">
        <v>3.2</v>
      </c>
      <c r="CH87" s="234" t="s">
        <v>416</v>
      </c>
      <c r="CI87" s="190"/>
      <c r="CJ87" s="235">
        <v>3.4216190480000002</v>
      </c>
      <c r="CL87" s="236">
        <v>3</v>
      </c>
      <c r="CM87" s="237">
        <v>1</v>
      </c>
      <c r="CN87" s="238">
        <v>1</v>
      </c>
      <c r="CP87" s="239">
        <v>5</v>
      </c>
      <c r="CQ87" s="240">
        <v>4</v>
      </c>
      <c r="CR87" s="240">
        <v>5</v>
      </c>
      <c r="CS87" s="240">
        <v>4</v>
      </c>
      <c r="CT87" s="241">
        <v>5</v>
      </c>
      <c r="CU87" s="242">
        <v>4.5999999999999996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>
        <v>8</v>
      </c>
      <c r="DM87" s="248"/>
      <c r="DN87" s="248"/>
      <c r="DO87" s="249"/>
      <c r="DR87" s="250">
        <v>3.5</v>
      </c>
      <c r="DS87" s="397">
        <v>2.7</v>
      </c>
      <c r="DT87" s="397">
        <v>3.3</v>
      </c>
      <c r="DU87" s="398"/>
      <c r="DV87" s="391"/>
      <c r="DW87" s="253">
        <v>3.8</v>
      </c>
      <c r="DX87" s="399">
        <v>3.6</v>
      </c>
      <c r="DY87" s="399">
        <v>4</v>
      </c>
      <c r="DZ87" s="400"/>
      <c r="EA87" s="391"/>
      <c r="EB87" s="401">
        <v>3.7</v>
      </c>
      <c r="EC87" s="402">
        <v>2.1</v>
      </c>
      <c r="ED87" s="402">
        <v>3.2</v>
      </c>
      <c r="EE87" s="403"/>
      <c r="EF87" s="216">
        <v>3.6</v>
      </c>
      <c r="EG87" s="216">
        <v>2.8</v>
      </c>
      <c r="EH87" s="216">
        <v>3.4</v>
      </c>
      <c r="EI87" s="216">
        <v>0</v>
      </c>
      <c r="EJ87" s="566">
        <v>3.3</v>
      </c>
    </row>
    <row r="88" spans="1:141">
      <c r="A88" s="20">
        <f t="shared" si="2"/>
        <v>60428</v>
      </c>
      <c r="B88" s="456" t="s">
        <v>326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2.7</v>
      </c>
      <c r="H88" s="183">
        <v>1</v>
      </c>
      <c r="I88" s="183">
        <v>3.2</v>
      </c>
      <c r="J88" s="183">
        <v>4.0999999999999996</v>
      </c>
      <c r="K88" s="183">
        <v>1</v>
      </c>
      <c r="L88" s="183">
        <v>5</v>
      </c>
      <c r="M88" s="183">
        <v>2</v>
      </c>
      <c r="N88" s="183"/>
      <c r="O88" s="224"/>
      <c r="P88" s="167">
        <v>2.2999999999999998</v>
      </c>
      <c r="Q88" s="223">
        <v>2.5</v>
      </c>
      <c r="R88" s="225"/>
      <c r="S88" s="225"/>
      <c r="T88" s="168"/>
      <c r="U88" s="168"/>
      <c r="V88" s="168"/>
      <c r="W88" s="166"/>
      <c r="X88" s="183">
        <v>4.7</v>
      </c>
      <c r="Y88" s="169">
        <v>2.6</v>
      </c>
      <c r="Z88" s="170">
        <v>4.0999999999999996</v>
      </c>
      <c r="AB88" s="223">
        <v>1</v>
      </c>
      <c r="AC88" s="183">
        <v>1</v>
      </c>
      <c r="AD88" s="183">
        <v>1</v>
      </c>
      <c r="AE88" s="183">
        <v>3.5</v>
      </c>
      <c r="AF88" s="183"/>
      <c r="AG88" s="183"/>
      <c r="AH88" s="183"/>
      <c r="AI88" s="183"/>
      <c r="AJ88" s="183"/>
      <c r="AK88" s="226"/>
      <c r="AL88" s="227"/>
      <c r="AM88" s="223">
        <v>1.6</v>
      </c>
      <c r="AN88" s="225"/>
      <c r="AO88" s="225"/>
      <c r="AP88" s="168"/>
      <c r="AQ88" s="168"/>
      <c r="AR88" s="168"/>
      <c r="AS88" s="166"/>
      <c r="AT88" s="183">
        <v>5</v>
      </c>
      <c r="AU88" s="169">
        <v>2.6</v>
      </c>
      <c r="AV88" s="173">
        <v>4.0999999999999996</v>
      </c>
      <c r="AX88" s="228"/>
      <c r="AY88" s="229"/>
      <c r="AZ88" s="229"/>
      <c r="BA88" s="229"/>
      <c r="BB88" s="229"/>
      <c r="BC88" s="230"/>
      <c r="BE88" s="231">
        <v>1</v>
      </c>
      <c r="BF88" s="183">
        <v>1</v>
      </c>
      <c r="BG88" s="183">
        <v>3.5</v>
      </c>
      <c r="BH88" s="183"/>
      <c r="BI88" s="183"/>
      <c r="BJ88" s="183"/>
      <c r="BK88" s="183"/>
      <c r="BL88" s="183"/>
      <c r="BM88" s="183"/>
      <c r="BN88" s="226"/>
      <c r="BO88" s="227"/>
      <c r="BP88" s="223">
        <v>1.8</v>
      </c>
      <c r="BQ88" s="225"/>
      <c r="BR88" s="225"/>
      <c r="BS88" s="168"/>
      <c r="BT88" s="168"/>
      <c r="BU88" s="168"/>
      <c r="BV88" s="166"/>
      <c r="BW88" s="183">
        <v>5</v>
      </c>
      <c r="BX88" s="169">
        <v>2.6</v>
      </c>
      <c r="BY88" s="184">
        <v>4.0999999999999996</v>
      </c>
      <c r="CA88" s="185">
        <v>2.8</v>
      </c>
      <c r="CB88" s="232" t="s">
        <v>418</v>
      </c>
      <c r="CC88" s="187"/>
      <c r="CD88" s="188">
        <v>2.1</v>
      </c>
      <c r="CE88" s="233" t="s">
        <v>418</v>
      </c>
      <c r="CF88" s="190"/>
      <c r="CG88" s="191">
        <v>2.2999999999999998</v>
      </c>
      <c r="CH88" s="234" t="s">
        <v>418</v>
      </c>
      <c r="CI88" s="190"/>
      <c r="CJ88" s="235">
        <v>2.5476190480000001</v>
      </c>
      <c r="CL88" s="236">
        <v>1</v>
      </c>
      <c r="CM88" s="237"/>
      <c r="CN88" s="238"/>
      <c r="CP88" s="239">
        <v>3</v>
      </c>
      <c r="CQ88" s="240">
        <v>4</v>
      </c>
      <c r="CR88" s="240">
        <v>1</v>
      </c>
      <c r="CS88" s="240">
        <v>1</v>
      </c>
      <c r="CT88" s="241">
        <v>4</v>
      </c>
      <c r="CU88" s="242">
        <v>2.6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>
        <v>7</v>
      </c>
      <c r="DM88" s="248"/>
      <c r="DN88" s="248"/>
      <c r="DO88" s="249"/>
      <c r="DR88" s="250">
        <v>2.2999999999999998</v>
      </c>
      <c r="DS88" s="397">
        <v>2.1</v>
      </c>
      <c r="DT88" s="397">
        <v>2.8</v>
      </c>
      <c r="DU88" s="398"/>
      <c r="DV88" s="391"/>
      <c r="DW88" s="253">
        <v>1.9</v>
      </c>
      <c r="DX88" s="399">
        <v>1.6</v>
      </c>
      <c r="DY88" s="399">
        <v>2.1</v>
      </c>
      <c r="DZ88" s="400"/>
      <c r="EA88" s="391"/>
      <c r="EB88" s="401">
        <v>1.8</v>
      </c>
      <c r="EC88" s="402">
        <v>1.6</v>
      </c>
      <c r="ED88" s="402">
        <v>2.2999999999999998</v>
      </c>
      <c r="EE88" s="403"/>
      <c r="EF88" s="216">
        <v>2.1</v>
      </c>
      <c r="EG88" s="216">
        <v>1.9</v>
      </c>
      <c r="EH88" s="216">
        <v>2.5</v>
      </c>
      <c r="EI88" s="216">
        <v>0</v>
      </c>
      <c r="EJ88" s="566">
        <v>2.2000000000000002</v>
      </c>
    </row>
    <row r="89" spans="1:141">
      <c r="A89" s="20">
        <f t="shared" si="2"/>
        <v>60429</v>
      </c>
      <c r="B89" s="456" t="s">
        <v>27</v>
      </c>
      <c r="C89" s="457" t="s">
        <v>116</v>
      </c>
      <c r="D89" s="457" t="s">
        <v>327</v>
      </c>
      <c r="E89" s="457" t="s">
        <v>328</v>
      </c>
      <c r="F89" s="266"/>
      <c r="G89" s="268"/>
      <c r="H89" s="268"/>
      <c r="I89" s="268"/>
      <c r="J89" s="268"/>
      <c r="K89" s="268"/>
      <c r="L89" s="268"/>
      <c r="M89" s="268"/>
      <c r="N89" s="268"/>
      <c r="O89" s="224"/>
      <c r="P89" s="167">
        <v>1</v>
      </c>
      <c r="Q89" s="266">
        <v>0</v>
      </c>
      <c r="R89" s="269"/>
      <c r="S89" s="269"/>
      <c r="T89" s="169"/>
      <c r="U89" s="169"/>
      <c r="V89" s="169"/>
      <c r="W89" s="166"/>
      <c r="X89" s="183">
        <v>-0.1</v>
      </c>
      <c r="Y89" s="169">
        <v>0</v>
      </c>
      <c r="Z89" s="170">
        <v>0</v>
      </c>
      <c r="AB89" s="266"/>
      <c r="AC89" s="268"/>
      <c r="AD89" s="268"/>
      <c r="AE89" s="268"/>
      <c r="AF89" s="268"/>
      <c r="AG89" s="268"/>
      <c r="AH89" s="268"/>
      <c r="AI89" s="268"/>
      <c r="AJ89" s="268"/>
      <c r="AK89" s="226"/>
      <c r="AL89" s="227"/>
      <c r="AM89" s="223">
        <v>0</v>
      </c>
      <c r="AN89" s="269"/>
      <c r="AO89" s="269"/>
      <c r="AP89" s="169"/>
      <c r="AQ89" s="169"/>
      <c r="AR89" s="169"/>
      <c r="AS89" s="166"/>
      <c r="AT89" s="183">
        <v>-0.1</v>
      </c>
      <c r="AU89" s="169">
        <v>0</v>
      </c>
      <c r="AV89" s="173">
        <v>0</v>
      </c>
      <c r="AX89" s="228"/>
      <c r="AY89" s="229"/>
      <c r="AZ89" s="229"/>
      <c r="BA89" s="229"/>
      <c r="BB89" s="229"/>
      <c r="BC89" s="230"/>
      <c r="BE89" s="270"/>
      <c r="BF89" s="268"/>
      <c r="BG89" s="268"/>
      <c r="BH89" s="268"/>
      <c r="BI89" s="268"/>
      <c r="BJ89" s="268"/>
      <c r="BK89" s="268"/>
      <c r="BL89" s="268"/>
      <c r="BM89" s="268"/>
      <c r="BN89" s="226"/>
      <c r="BO89" s="227"/>
      <c r="BP89" s="223">
        <v>0</v>
      </c>
      <c r="BQ89" s="269"/>
      <c r="BR89" s="269"/>
      <c r="BS89" s="169"/>
      <c r="BT89" s="169"/>
      <c r="BU89" s="169"/>
      <c r="BV89" s="166"/>
      <c r="BW89" s="183">
        <v>-0.1</v>
      </c>
      <c r="BX89" s="169">
        <v>0</v>
      </c>
      <c r="BY89" s="184">
        <v>0</v>
      </c>
      <c r="CA89" s="185">
        <v>0.2</v>
      </c>
      <c r="CB89" s="232" t="s">
        <v>418</v>
      </c>
      <c r="CC89" s="187"/>
      <c r="CD89" s="188">
        <v>0</v>
      </c>
      <c r="CE89" s="233" t="s">
        <v>418</v>
      </c>
      <c r="CF89" s="190"/>
      <c r="CG89" s="191">
        <v>0</v>
      </c>
      <c r="CH89" s="234" t="s">
        <v>418</v>
      </c>
      <c r="CI89" s="190"/>
      <c r="CJ89" s="235">
        <v>0.11</v>
      </c>
      <c r="CL89" s="236">
        <v>17</v>
      </c>
      <c r="CM89" s="237">
        <v>17</v>
      </c>
      <c r="CN89" s="238">
        <v>17</v>
      </c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1.4</v>
      </c>
      <c r="DT89" s="397">
        <v>0.2</v>
      </c>
      <c r="DU89" s="398"/>
      <c r="DV89" s="391"/>
      <c r="DW89" s="253">
        <v>3.6</v>
      </c>
      <c r="DX89" s="399">
        <v>1.4</v>
      </c>
      <c r="DY89" s="399">
        <v>0</v>
      </c>
      <c r="DZ89" s="400"/>
      <c r="EA89" s="391"/>
      <c r="EB89" s="401">
        <v>3.3</v>
      </c>
      <c r="EC89" s="402">
        <v>1.4</v>
      </c>
      <c r="ED89" s="402">
        <v>0</v>
      </c>
      <c r="EE89" s="403"/>
      <c r="EF89" s="216">
        <v>3.2</v>
      </c>
      <c r="EG89" s="216">
        <v>1.4</v>
      </c>
      <c r="EH89" s="216">
        <v>0.1</v>
      </c>
      <c r="EI89" s="216">
        <v>0</v>
      </c>
      <c r="EJ89" s="566">
        <v>0</v>
      </c>
      <c r="EK89" t="s">
        <v>484</v>
      </c>
    </row>
    <row r="90" spans="1:141">
      <c r="A90" s="20">
        <f t="shared" si="2"/>
        <v>60430</v>
      </c>
      <c r="B90" s="456" t="s">
        <v>329</v>
      </c>
      <c r="C90" s="457" t="s">
        <v>209</v>
      </c>
      <c r="D90" s="457" t="s">
        <v>170</v>
      </c>
      <c r="E90" s="457">
        <v>0</v>
      </c>
      <c r="F90" s="223">
        <v>1</v>
      </c>
      <c r="G90" s="183">
        <v>1</v>
      </c>
      <c r="H90" s="183">
        <v>1</v>
      </c>
      <c r="I90" s="183">
        <v>3</v>
      </c>
      <c r="J90" s="183">
        <v>3.9</v>
      </c>
      <c r="K90" s="183">
        <v>1</v>
      </c>
      <c r="L90" s="183">
        <v>1</v>
      </c>
      <c r="M90" s="183">
        <v>2</v>
      </c>
      <c r="N90" s="183"/>
      <c r="O90" s="224"/>
      <c r="P90" s="167">
        <v>2</v>
      </c>
      <c r="Q90" s="223">
        <v>1.7</v>
      </c>
      <c r="R90" s="225"/>
      <c r="S90" s="225"/>
      <c r="T90" s="168"/>
      <c r="U90" s="168"/>
      <c r="V90" s="168"/>
      <c r="W90" s="166"/>
      <c r="X90" s="183">
        <v>2.6</v>
      </c>
      <c r="Y90" s="169">
        <v>3</v>
      </c>
      <c r="Z90" s="170">
        <v>3.9</v>
      </c>
      <c r="AB90" s="223">
        <v>1</v>
      </c>
      <c r="AC90" s="183">
        <v>1</v>
      </c>
      <c r="AD90" s="183">
        <v>1</v>
      </c>
      <c r="AE90" s="183">
        <v>1</v>
      </c>
      <c r="AF90" s="183"/>
      <c r="AG90" s="183"/>
      <c r="AH90" s="183"/>
      <c r="AI90" s="183"/>
      <c r="AJ90" s="183"/>
      <c r="AK90" s="226"/>
      <c r="AL90" s="227"/>
      <c r="AM90" s="223">
        <v>1</v>
      </c>
      <c r="AN90" s="225"/>
      <c r="AO90" s="225"/>
      <c r="AP90" s="168"/>
      <c r="AQ90" s="168"/>
      <c r="AR90" s="168"/>
      <c r="AS90" s="166"/>
      <c r="AT90" s="183">
        <v>4.4000000000000004</v>
      </c>
      <c r="AU90" s="169">
        <v>3</v>
      </c>
      <c r="AV90" s="173">
        <v>3.9</v>
      </c>
      <c r="AX90" s="228"/>
      <c r="AY90" s="229"/>
      <c r="AZ90" s="229"/>
      <c r="BA90" s="229"/>
      <c r="BB90" s="229"/>
      <c r="BC90" s="230"/>
      <c r="BE90" s="231">
        <v>1</v>
      </c>
      <c r="BF90" s="183">
        <v>1</v>
      </c>
      <c r="BG90" s="183">
        <v>1</v>
      </c>
      <c r="BH90" s="183"/>
      <c r="BI90" s="183"/>
      <c r="BJ90" s="183"/>
      <c r="BK90" s="183"/>
      <c r="BL90" s="183"/>
      <c r="BM90" s="183"/>
      <c r="BN90" s="226"/>
      <c r="BO90" s="227"/>
      <c r="BP90" s="223">
        <v>1</v>
      </c>
      <c r="BQ90" s="225"/>
      <c r="BR90" s="225"/>
      <c r="BS90" s="168"/>
      <c r="BT90" s="168"/>
      <c r="BU90" s="168"/>
      <c r="BV90" s="166"/>
      <c r="BW90" s="183">
        <v>4.4000000000000004</v>
      </c>
      <c r="BX90" s="169">
        <v>3</v>
      </c>
      <c r="BY90" s="184">
        <v>3.9</v>
      </c>
      <c r="CA90" s="185">
        <v>2.1</v>
      </c>
      <c r="CB90" s="232" t="s">
        <v>418</v>
      </c>
      <c r="CC90" s="187"/>
      <c r="CD90" s="188">
        <v>1.6</v>
      </c>
      <c r="CE90" s="233" t="s">
        <v>418</v>
      </c>
      <c r="CF90" s="190"/>
      <c r="CG90" s="191">
        <v>1.6</v>
      </c>
      <c r="CH90" s="234" t="s">
        <v>418</v>
      </c>
      <c r="CI90" s="190"/>
      <c r="CJ90" s="235">
        <v>1.8652142860000001</v>
      </c>
      <c r="CL90" s="236">
        <v>8</v>
      </c>
      <c r="CM90" s="237">
        <v>2</v>
      </c>
      <c r="CN90" s="238">
        <v>2</v>
      </c>
      <c r="CP90" s="239">
        <v>3</v>
      </c>
      <c r="CQ90" s="240">
        <v>3</v>
      </c>
      <c r="CR90" s="240">
        <v>3</v>
      </c>
      <c r="CS90" s="240">
        <v>3</v>
      </c>
      <c r="CT90" s="241">
        <v>3</v>
      </c>
      <c r="CU90" s="242">
        <v>3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>
        <v>4</v>
      </c>
      <c r="DM90" s="248"/>
      <c r="DN90" s="248"/>
      <c r="DO90" s="249"/>
      <c r="DR90" s="250">
        <v>2.7</v>
      </c>
      <c r="DS90" s="397">
        <v>1.8</v>
      </c>
      <c r="DT90" s="397">
        <v>2.1</v>
      </c>
      <c r="DU90" s="398"/>
      <c r="DV90" s="391"/>
      <c r="DW90" s="253">
        <v>2.2000000000000002</v>
      </c>
      <c r="DX90" s="399">
        <v>1.8</v>
      </c>
      <c r="DY90" s="399">
        <v>1.6</v>
      </c>
      <c r="DZ90" s="400"/>
      <c r="EA90" s="391"/>
      <c r="EB90" s="401">
        <v>1.9</v>
      </c>
      <c r="EC90" s="402">
        <v>2.2000000000000002</v>
      </c>
      <c r="ED90" s="402">
        <v>1.6</v>
      </c>
      <c r="EE90" s="403"/>
      <c r="EF90" s="216">
        <v>2.4</v>
      </c>
      <c r="EG90" s="216">
        <v>1.9</v>
      </c>
      <c r="EH90" s="216">
        <v>1.9</v>
      </c>
      <c r="EI90" s="216">
        <v>0</v>
      </c>
      <c r="EJ90" s="566">
        <v>2.1</v>
      </c>
    </row>
    <row r="91" spans="1:141">
      <c r="A91" s="20">
        <f t="shared" si="2"/>
        <v>60431</v>
      </c>
      <c r="B91" s="456" t="s">
        <v>168</v>
      </c>
      <c r="C91" s="457" t="s">
        <v>330</v>
      </c>
      <c r="D91" s="457" t="s">
        <v>89</v>
      </c>
      <c r="E91" s="457">
        <v>0</v>
      </c>
      <c r="F91" s="223">
        <v>1</v>
      </c>
      <c r="G91" s="183">
        <v>3.2</v>
      </c>
      <c r="H91" s="183">
        <v>2.1</v>
      </c>
      <c r="I91" s="183">
        <v>1</v>
      </c>
      <c r="J91" s="183">
        <v>3.9</v>
      </c>
      <c r="K91" s="183">
        <v>2.6</v>
      </c>
      <c r="L91" s="183">
        <v>1</v>
      </c>
      <c r="M91" s="183">
        <v>2</v>
      </c>
      <c r="N91" s="183"/>
      <c r="O91" s="224"/>
      <c r="P91" s="167">
        <v>1</v>
      </c>
      <c r="Q91" s="223">
        <v>2.1</v>
      </c>
      <c r="R91" s="225"/>
      <c r="S91" s="225"/>
      <c r="T91" s="168"/>
      <c r="U91" s="168"/>
      <c r="V91" s="168"/>
      <c r="W91" s="166"/>
      <c r="X91" s="183">
        <v>3.2</v>
      </c>
      <c r="Y91" s="169">
        <v>4</v>
      </c>
      <c r="Z91" s="170">
        <v>3.9</v>
      </c>
      <c r="AB91" s="223">
        <v>2.5</v>
      </c>
      <c r="AC91" s="183">
        <v>3</v>
      </c>
      <c r="AD91" s="183">
        <v>2</v>
      </c>
      <c r="AE91" s="183">
        <v>5</v>
      </c>
      <c r="AF91" s="183"/>
      <c r="AG91" s="183"/>
      <c r="AH91" s="183"/>
      <c r="AI91" s="183"/>
      <c r="AJ91" s="183"/>
      <c r="AK91" s="226"/>
      <c r="AL91" s="227"/>
      <c r="AM91" s="223">
        <v>3.1</v>
      </c>
      <c r="AN91" s="225"/>
      <c r="AO91" s="225"/>
      <c r="AP91" s="168"/>
      <c r="AQ91" s="168"/>
      <c r="AR91" s="168"/>
      <c r="AS91" s="166"/>
      <c r="AT91" s="183">
        <v>4.7</v>
      </c>
      <c r="AU91" s="169">
        <v>4</v>
      </c>
      <c r="AV91" s="173">
        <v>3.9</v>
      </c>
      <c r="AX91" s="228"/>
      <c r="AY91" s="229"/>
      <c r="AZ91" s="229"/>
      <c r="BA91" s="229"/>
      <c r="BB91" s="229"/>
      <c r="BC91" s="230"/>
      <c r="BE91" s="231">
        <v>4</v>
      </c>
      <c r="BF91" s="183">
        <v>1</v>
      </c>
      <c r="BG91" s="183">
        <v>1</v>
      </c>
      <c r="BH91" s="183"/>
      <c r="BI91" s="183"/>
      <c r="BJ91" s="183"/>
      <c r="BK91" s="183"/>
      <c r="BL91" s="183"/>
      <c r="BM91" s="183"/>
      <c r="BN91" s="226"/>
      <c r="BO91" s="227"/>
      <c r="BP91" s="223">
        <v>2</v>
      </c>
      <c r="BQ91" s="225"/>
      <c r="BR91" s="225"/>
      <c r="BS91" s="168"/>
      <c r="BT91" s="168"/>
      <c r="BU91" s="168"/>
      <c r="BV91" s="166"/>
      <c r="BW91" s="183">
        <v>4.7</v>
      </c>
      <c r="BX91" s="169">
        <v>4</v>
      </c>
      <c r="BY91" s="184">
        <v>3.9</v>
      </c>
      <c r="CA91" s="185">
        <v>2.2000000000000002</v>
      </c>
      <c r="CB91" s="232" t="s">
        <v>418</v>
      </c>
      <c r="CC91" s="187"/>
      <c r="CD91" s="188">
        <v>3.4</v>
      </c>
      <c r="CE91" s="233" t="s">
        <v>416</v>
      </c>
      <c r="CF91" s="190"/>
      <c r="CG91" s="191">
        <v>2.5</v>
      </c>
      <c r="CH91" s="234" t="s">
        <v>418</v>
      </c>
      <c r="CI91" s="190"/>
      <c r="CJ91" s="235">
        <v>2.4737142859999999</v>
      </c>
      <c r="CL91" s="236">
        <v>6</v>
      </c>
      <c r="CM91" s="237">
        <v>1</v>
      </c>
      <c r="CN91" s="238">
        <v>1</v>
      </c>
      <c r="CP91" s="239">
        <v>5</v>
      </c>
      <c r="CQ91" s="240">
        <v>4</v>
      </c>
      <c r="CR91" s="240">
        <v>4</v>
      </c>
      <c r="CS91" s="240">
        <v>4</v>
      </c>
      <c r="CT91" s="241">
        <v>3</v>
      </c>
      <c r="CU91" s="242">
        <v>4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3</v>
      </c>
      <c r="DS91" s="397">
        <v>1.9</v>
      </c>
      <c r="DT91" s="397">
        <v>2.2000000000000002</v>
      </c>
      <c r="DU91" s="398"/>
      <c r="DV91" s="391"/>
      <c r="DW91" s="253">
        <v>2.7</v>
      </c>
      <c r="DX91" s="399">
        <v>2.6</v>
      </c>
      <c r="DY91" s="399">
        <v>3.4</v>
      </c>
      <c r="DZ91" s="400"/>
      <c r="EA91" s="391"/>
      <c r="EB91" s="401">
        <v>2.5</v>
      </c>
      <c r="EC91" s="402">
        <v>2.1</v>
      </c>
      <c r="ED91" s="402">
        <v>2.5</v>
      </c>
      <c r="EE91" s="403"/>
      <c r="EF91" s="216">
        <v>2.8</v>
      </c>
      <c r="EG91" s="216">
        <v>2.1</v>
      </c>
      <c r="EH91" s="216">
        <v>2.5</v>
      </c>
      <c r="EI91" s="216">
        <v>0</v>
      </c>
      <c r="EJ91" s="566">
        <v>2.5</v>
      </c>
    </row>
    <row r="92" spans="1:141">
      <c r="A92" s="20">
        <f t="shared" si="2"/>
        <v>60432</v>
      </c>
      <c r="B92" s="456" t="s">
        <v>331</v>
      </c>
      <c r="C92" s="457" t="s">
        <v>292</v>
      </c>
      <c r="D92" s="457" t="s">
        <v>332</v>
      </c>
      <c r="E92" s="457">
        <v>0</v>
      </c>
      <c r="F92" s="266">
        <v>4</v>
      </c>
      <c r="G92" s="268">
        <v>1</v>
      </c>
      <c r="H92" s="268">
        <v>1</v>
      </c>
      <c r="I92" s="268">
        <v>5</v>
      </c>
      <c r="J92" s="268">
        <v>4.3</v>
      </c>
      <c r="K92" s="268">
        <v>1</v>
      </c>
      <c r="L92" s="268">
        <v>3</v>
      </c>
      <c r="M92" s="268">
        <v>2</v>
      </c>
      <c r="N92" s="268"/>
      <c r="O92" s="224"/>
      <c r="P92" s="167">
        <v>2</v>
      </c>
      <c r="Q92" s="266">
        <v>2.7</v>
      </c>
      <c r="R92" s="269"/>
      <c r="S92" s="269"/>
      <c r="T92" s="169"/>
      <c r="U92" s="169"/>
      <c r="V92" s="169"/>
      <c r="W92" s="166"/>
      <c r="X92" s="183">
        <v>4.4000000000000004</v>
      </c>
      <c r="Y92" s="169">
        <v>3.6</v>
      </c>
      <c r="Z92" s="170">
        <v>4.3</v>
      </c>
      <c r="AB92" s="266">
        <v>5</v>
      </c>
      <c r="AC92" s="268">
        <v>4.5</v>
      </c>
      <c r="AD92" s="268">
        <v>1</v>
      </c>
      <c r="AE92" s="268">
        <v>5</v>
      </c>
      <c r="AF92" s="268"/>
      <c r="AG92" s="268"/>
      <c r="AH92" s="268"/>
      <c r="AI92" s="268"/>
      <c r="AJ92" s="268"/>
      <c r="AK92" s="226"/>
      <c r="AL92" s="227"/>
      <c r="AM92" s="223">
        <v>3.9</v>
      </c>
      <c r="AN92" s="269"/>
      <c r="AO92" s="269"/>
      <c r="AP92" s="169"/>
      <c r="AQ92" s="169"/>
      <c r="AR92" s="169"/>
      <c r="AS92" s="166"/>
      <c r="AT92" s="183">
        <v>4.7</v>
      </c>
      <c r="AU92" s="169">
        <v>3.6</v>
      </c>
      <c r="AV92" s="173">
        <v>4.3</v>
      </c>
      <c r="AX92" s="228"/>
      <c r="AY92" s="229"/>
      <c r="AZ92" s="229"/>
      <c r="BA92" s="229"/>
      <c r="BB92" s="229"/>
      <c r="BC92" s="230"/>
      <c r="BE92" s="270">
        <v>1</v>
      </c>
      <c r="BF92" s="268">
        <v>1</v>
      </c>
      <c r="BG92" s="268">
        <v>4</v>
      </c>
      <c r="BH92" s="268"/>
      <c r="BI92" s="268"/>
      <c r="BJ92" s="268"/>
      <c r="BK92" s="268"/>
      <c r="BL92" s="268"/>
      <c r="BM92" s="268"/>
      <c r="BN92" s="226"/>
      <c r="BO92" s="227"/>
      <c r="BP92" s="223">
        <v>2</v>
      </c>
      <c r="BQ92" s="269"/>
      <c r="BR92" s="269"/>
      <c r="BS92" s="169"/>
      <c r="BT92" s="169"/>
      <c r="BU92" s="169"/>
      <c r="BV92" s="166"/>
      <c r="BW92" s="183">
        <v>4.7</v>
      </c>
      <c r="BX92" s="169">
        <v>3.6</v>
      </c>
      <c r="BY92" s="184">
        <v>4.3</v>
      </c>
      <c r="CA92" s="185">
        <v>2.8</v>
      </c>
      <c r="CB92" s="232" t="s">
        <v>418</v>
      </c>
      <c r="CC92" s="187"/>
      <c r="CD92" s="188">
        <v>4</v>
      </c>
      <c r="CE92" s="233" t="s">
        <v>416</v>
      </c>
      <c r="CF92" s="190"/>
      <c r="CG92" s="191">
        <v>2.5</v>
      </c>
      <c r="CH92" s="234" t="s">
        <v>418</v>
      </c>
      <c r="CI92" s="190"/>
      <c r="CJ92" s="235">
        <v>2.9841428570000001</v>
      </c>
      <c r="CL92" s="236">
        <v>2</v>
      </c>
      <c r="CM92" s="237">
        <v>1</v>
      </c>
      <c r="CN92" s="238">
        <v>1</v>
      </c>
      <c r="CP92" s="239">
        <v>4</v>
      </c>
      <c r="CQ92" s="240">
        <v>4</v>
      </c>
      <c r="CR92" s="240">
        <v>2</v>
      </c>
      <c r="CS92" s="240">
        <v>4</v>
      </c>
      <c r="CT92" s="241">
        <v>4</v>
      </c>
      <c r="CU92" s="242">
        <v>3.6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>
        <v>4</v>
      </c>
      <c r="DM92" s="248"/>
      <c r="DN92" s="248"/>
      <c r="DO92" s="249"/>
      <c r="DR92" s="250">
        <v>3.4</v>
      </c>
      <c r="DS92" s="397">
        <v>2.8</v>
      </c>
      <c r="DT92" s="397">
        <v>2.8</v>
      </c>
      <c r="DU92" s="398"/>
      <c r="DV92" s="391"/>
      <c r="DW92" s="253">
        <v>2.6</v>
      </c>
      <c r="DX92" s="399">
        <v>3.8</v>
      </c>
      <c r="DY92" s="399">
        <v>4</v>
      </c>
      <c r="DZ92" s="400"/>
      <c r="EA92" s="391"/>
      <c r="EB92" s="401">
        <v>2.7</v>
      </c>
      <c r="EC92" s="402">
        <v>3.1</v>
      </c>
      <c r="ED92" s="402">
        <v>2.5</v>
      </c>
      <c r="EE92" s="403"/>
      <c r="EF92" s="216">
        <v>3.1</v>
      </c>
      <c r="EG92" s="216">
        <v>3.1</v>
      </c>
      <c r="EH92" s="216">
        <v>3</v>
      </c>
      <c r="EI92" s="216">
        <v>0</v>
      </c>
      <c r="EJ92" s="566">
        <v>3</v>
      </c>
    </row>
    <row r="93" spans="1:141">
      <c r="A93" s="20">
        <f t="shared" si="2"/>
        <v>60433</v>
      </c>
      <c r="B93" s="456" t="s">
        <v>333</v>
      </c>
      <c r="C93" s="457" t="s">
        <v>86</v>
      </c>
      <c r="D93" s="457" t="s">
        <v>334</v>
      </c>
      <c r="E93" s="457" t="s">
        <v>127</v>
      </c>
      <c r="F93" s="223">
        <v>1</v>
      </c>
      <c r="G93" s="183">
        <v>2</v>
      </c>
      <c r="H93" s="183">
        <v>1</v>
      </c>
      <c r="I93" s="183">
        <v>4.8</v>
      </c>
      <c r="J93" s="183">
        <v>4.0999999999999996</v>
      </c>
      <c r="K93" s="183">
        <v>1</v>
      </c>
      <c r="L93" s="183">
        <v>2</v>
      </c>
      <c r="M93" s="183">
        <v>1</v>
      </c>
      <c r="N93" s="183"/>
      <c r="O93" s="224"/>
      <c r="P93" s="167">
        <v>1</v>
      </c>
      <c r="Q93" s="223">
        <v>2.1</v>
      </c>
      <c r="R93" s="225"/>
      <c r="S93" s="225"/>
      <c r="T93" s="168"/>
      <c r="U93" s="168"/>
      <c r="V93" s="168"/>
      <c r="W93" s="166"/>
      <c r="X93" s="183">
        <v>4.7</v>
      </c>
      <c r="Y93" s="169">
        <v>4.4000000000000004</v>
      </c>
      <c r="Z93" s="170">
        <v>4.0999999999999996</v>
      </c>
      <c r="AB93" s="223">
        <v>2.5</v>
      </c>
      <c r="AC93" s="183">
        <v>4.5</v>
      </c>
      <c r="AD93" s="183">
        <v>2</v>
      </c>
      <c r="AE93" s="183">
        <v>5</v>
      </c>
      <c r="AF93" s="183"/>
      <c r="AG93" s="183"/>
      <c r="AH93" s="183"/>
      <c r="AI93" s="183"/>
      <c r="AJ93" s="183"/>
      <c r="AK93" s="226"/>
      <c r="AL93" s="227"/>
      <c r="AM93" s="223">
        <v>3.5</v>
      </c>
      <c r="AN93" s="225"/>
      <c r="AO93" s="225"/>
      <c r="AP93" s="168"/>
      <c r="AQ93" s="168"/>
      <c r="AR93" s="168"/>
      <c r="AS93" s="166"/>
      <c r="AT93" s="183">
        <v>5</v>
      </c>
      <c r="AU93" s="169">
        <v>4.4000000000000004</v>
      </c>
      <c r="AV93" s="173">
        <v>4.0999999999999996</v>
      </c>
      <c r="AX93" s="228"/>
      <c r="AY93" s="229"/>
      <c r="AZ93" s="229"/>
      <c r="BA93" s="229"/>
      <c r="BB93" s="229"/>
      <c r="BC93" s="230"/>
      <c r="BE93" s="231">
        <v>4</v>
      </c>
      <c r="BF93" s="183">
        <v>1</v>
      </c>
      <c r="BG93" s="183">
        <v>4</v>
      </c>
      <c r="BH93" s="183"/>
      <c r="BI93" s="183"/>
      <c r="BJ93" s="183"/>
      <c r="BK93" s="183"/>
      <c r="BL93" s="183"/>
      <c r="BM93" s="183"/>
      <c r="BN93" s="226"/>
      <c r="BO93" s="227"/>
      <c r="BP93" s="223">
        <v>3</v>
      </c>
      <c r="BQ93" s="225"/>
      <c r="BR93" s="225"/>
      <c r="BS93" s="168"/>
      <c r="BT93" s="168"/>
      <c r="BU93" s="168"/>
      <c r="BV93" s="166"/>
      <c r="BW93" s="183">
        <v>5</v>
      </c>
      <c r="BX93" s="169">
        <v>4.4000000000000004</v>
      </c>
      <c r="BY93" s="184">
        <v>4.0999999999999996</v>
      </c>
      <c r="CA93" s="185">
        <v>2.4</v>
      </c>
      <c r="CB93" s="232" t="s">
        <v>418</v>
      </c>
      <c r="CC93" s="187"/>
      <c r="CD93" s="188">
        <v>3.7</v>
      </c>
      <c r="CE93" s="233" t="s">
        <v>416</v>
      </c>
      <c r="CF93" s="190"/>
      <c r="CG93" s="191">
        <v>3.3</v>
      </c>
      <c r="CH93" s="234" t="s">
        <v>416</v>
      </c>
      <c r="CI93" s="190"/>
      <c r="CJ93" s="235">
        <v>2.8247857139999999</v>
      </c>
      <c r="CL93" s="236">
        <v>1</v>
      </c>
      <c r="CM93" s="237"/>
      <c r="CN93" s="238"/>
      <c r="CP93" s="239">
        <v>4</v>
      </c>
      <c r="CQ93" s="240">
        <v>5</v>
      </c>
      <c r="CR93" s="240">
        <v>5</v>
      </c>
      <c r="CS93" s="240">
        <v>3</v>
      </c>
      <c r="CT93" s="241">
        <v>5</v>
      </c>
      <c r="CU93" s="242">
        <v>4.4000000000000004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3.3</v>
      </c>
      <c r="DS93" s="397">
        <v>2.1</v>
      </c>
      <c r="DT93" s="397">
        <v>2.4</v>
      </c>
      <c r="DU93" s="398"/>
      <c r="DV93" s="391"/>
      <c r="DW93" s="253">
        <v>2.4</v>
      </c>
      <c r="DX93" s="399">
        <v>1.6</v>
      </c>
      <c r="DY93" s="399">
        <v>3.7</v>
      </c>
      <c r="DZ93" s="400"/>
      <c r="EA93" s="391"/>
      <c r="EB93" s="401">
        <v>3</v>
      </c>
      <c r="EC93" s="402">
        <v>2</v>
      </c>
      <c r="ED93" s="402">
        <v>3.3</v>
      </c>
      <c r="EE93" s="403"/>
      <c r="EF93" s="216">
        <v>3.1</v>
      </c>
      <c r="EG93" s="216">
        <v>2</v>
      </c>
      <c r="EH93" s="216">
        <v>2.8</v>
      </c>
      <c r="EI93" s="216">
        <v>0</v>
      </c>
      <c r="EJ93" s="566">
        <v>2.6</v>
      </c>
    </row>
    <row r="94" spans="1:141">
      <c r="A94" s="20">
        <f t="shared" si="2"/>
        <v>60434</v>
      </c>
      <c r="B94" s="456" t="s">
        <v>335</v>
      </c>
      <c r="C94" s="457" t="s">
        <v>36</v>
      </c>
      <c r="D94" s="457" t="s">
        <v>87</v>
      </c>
      <c r="E94" s="457">
        <v>0</v>
      </c>
      <c r="F94" s="223">
        <v>3.5</v>
      </c>
      <c r="G94" s="183">
        <v>2.1</v>
      </c>
      <c r="H94" s="183">
        <v>4</v>
      </c>
      <c r="I94" s="183">
        <v>4.8</v>
      </c>
      <c r="J94" s="183">
        <v>4.2</v>
      </c>
      <c r="K94" s="183">
        <v>3</v>
      </c>
      <c r="L94" s="272">
        <v>2</v>
      </c>
      <c r="M94" s="183">
        <v>2.5</v>
      </c>
      <c r="N94" s="183"/>
      <c r="O94" s="224"/>
      <c r="P94" s="167">
        <v>2</v>
      </c>
      <c r="Q94" s="223">
        <v>3.3</v>
      </c>
      <c r="R94" s="225"/>
      <c r="S94" s="225"/>
      <c r="T94" s="168"/>
      <c r="U94" s="168"/>
      <c r="V94" s="168"/>
      <c r="W94" s="166"/>
      <c r="X94" s="183">
        <v>5</v>
      </c>
      <c r="Y94" s="169">
        <v>3</v>
      </c>
      <c r="Z94" s="170">
        <v>4.2</v>
      </c>
      <c r="AB94" s="223">
        <v>3.1</v>
      </c>
      <c r="AC94" s="183">
        <v>1</v>
      </c>
      <c r="AD94" s="183">
        <v>2</v>
      </c>
      <c r="AE94" s="183">
        <v>1</v>
      </c>
      <c r="AF94" s="183"/>
      <c r="AG94" s="183"/>
      <c r="AH94" s="183"/>
      <c r="AI94" s="183"/>
      <c r="AJ94" s="183"/>
      <c r="AK94" s="226"/>
      <c r="AL94" s="227"/>
      <c r="AM94" s="223">
        <v>1.8</v>
      </c>
      <c r="AN94" s="225"/>
      <c r="AO94" s="225"/>
      <c r="AP94" s="168"/>
      <c r="AQ94" s="168"/>
      <c r="AR94" s="168"/>
      <c r="AS94" s="166"/>
      <c r="AT94" s="183">
        <v>4.0999999999999996</v>
      </c>
      <c r="AU94" s="169">
        <v>3</v>
      </c>
      <c r="AV94" s="173">
        <v>4.2</v>
      </c>
      <c r="AX94" s="228"/>
      <c r="AY94" s="229"/>
      <c r="AZ94" s="229"/>
      <c r="BA94" s="229"/>
      <c r="BB94" s="229"/>
      <c r="BC94" s="230"/>
      <c r="BE94" s="231">
        <v>1</v>
      </c>
      <c r="BF94" s="183">
        <v>1</v>
      </c>
      <c r="BG94" s="183">
        <v>4.5</v>
      </c>
      <c r="BH94" s="183"/>
      <c r="BI94" s="183"/>
      <c r="BJ94" s="183"/>
      <c r="BK94" s="183"/>
      <c r="BL94" s="183"/>
      <c r="BM94" s="183"/>
      <c r="BN94" s="226"/>
      <c r="BO94" s="227"/>
      <c r="BP94" s="223">
        <v>2.2000000000000002</v>
      </c>
      <c r="BQ94" s="225"/>
      <c r="BR94" s="225"/>
      <c r="BS94" s="168"/>
      <c r="BT94" s="168"/>
      <c r="BU94" s="168"/>
      <c r="BV94" s="166"/>
      <c r="BW94" s="183">
        <v>4.0999999999999996</v>
      </c>
      <c r="BX94" s="169">
        <v>3</v>
      </c>
      <c r="BY94" s="184">
        <v>4.2</v>
      </c>
      <c r="CA94" s="185">
        <v>3.2</v>
      </c>
      <c r="CB94" s="232" t="s">
        <v>416</v>
      </c>
      <c r="CC94" s="187"/>
      <c r="CD94" s="188">
        <v>2.2000000000000002</v>
      </c>
      <c r="CE94" s="233" t="s">
        <v>418</v>
      </c>
      <c r="CF94" s="190"/>
      <c r="CG94" s="191">
        <v>2.5</v>
      </c>
      <c r="CH94" s="234" t="s">
        <v>418</v>
      </c>
      <c r="CI94" s="190"/>
      <c r="CJ94" s="235">
        <v>2.8705238099999999</v>
      </c>
      <c r="CL94" s="236"/>
      <c r="CM94" s="237">
        <v>3</v>
      </c>
      <c r="CN94" s="238">
        <v>3</v>
      </c>
      <c r="CP94" s="239">
        <v>3</v>
      </c>
      <c r="CQ94" s="240">
        <v>3</v>
      </c>
      <c r="CR94" s="240">
        <v>3</v>
      </c>
      <c r="CS94" s="240">
        <v>3</v>
      </c>
      <c r="CT94" s="241">
        <v>3</v>
      </c>
      <c r="CU94" s="242">
        <v>3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>
        <v>6</v>
      </c>
      <c r="DM94" s="248"/>
      <c r="DN94" s="248"/>
      <c r="DO94" s="249"/>
      <c r="DR94" s="250">
        <v>3.5</v>
      </c>
      <c r="DS94" s="397">
        <v>2.9</v>
      </c>
      <c r="DT94" s="397">
        <v>3.2</v>
      </c>
      <c r="DU94" s="398"/>
      <c r="DV94" s="391"/>
      <c r="DW94" s="253">
        <v>4</v>
      </c>
      <c r="DX94" s="399">
        <v>4.0999999999999996</v>
      </c>
      <c r="DY94" s="399">
        <v>2.2000000000000002</v>
      </c>
      <c r="DZ94" s="400"/>
      <c r="EA94" s="391"/>
      <c r="EB94" s="401">
        <v>3.7</v>
      </c>
      <c r="EC94" s="402">
        <v>3.4</v>
      </c>
      <c r="ED94" s="402">
        <v>2.5</v>
      </c>
      <c r="EE94" s="403"/>
      <c r="EF94" s="216">
        <v>3.6</v>
      </c>
      <c r="EG94" s="216">
        <v>3.2</v>
      </c>
      <c r="EH94" s="216">
        <v>2.9</v>
      </c>
      <c r="EI94" s="216">
        <v>0</v>
      </c>
      <c r="EJ94" s="566">
        <v>3.2</v>
      </c>
    </row>
    <row r="95" spans="1:141">
      <c r="A95" s="20">
        <f t="shared" si="2"/>
        <v>60435</v>
      </c>
      <c r="B95" s="456" t="s">
        <v>41</v>
      </c>
      <c r="C95" s="457" t="s">
        <v>41</v>
      </c>
      <c r="D95" s="457" t="s">
        <v>336</v>
      </c>
      <c r="E95" s="457">
        <v>0</v>
      </c>
      <c r="F95" s="223">
        <v>3.1</v>
      </c>
      <c r="G95" s="183">
        <v>2</v>
      </c>
      <c r="H95" s="183">
        <v>5</v>
      </c>
      <c r="I95" s="183">
        <v>2</v>
      </c>
      <c r="J95" s="183">
        <v>4.0999999999999996</v>
      </c>
      <c r="K95" s="183">
        <v>2.1</v>
      </c>
      <c r="L95" s="183">
        <v>1</v>
      </c>
      <c r="M95" s="183">
        <v>2.5</v>
      </c>
      <c r="N95" s="183"/>
      <c r="O95" s="224"/>
      <c r="P95" s="167">
        <v>2</v>
      </c>
      <c r="Q95" s="223">
        <v>2.7</v>
      </c>
      <c r="R95" s="225"/>
      <c r="S95" s="225"/>
      <c r="T95" s="168"/>
      <c r="U95" s="168"/>
      <c r="V95" s="168"/>
      <c r="W95" s="166"/>
      <c r="X95" s="183">
        <v>4.4000000000000004</v>
      </c>
      <c r="Y95" s="169">
        <v>3.6</v>
      </c>
      <c r="Z95" s="170">
        <v>4.0999999999999996</v>
      </c>
      <c r="AB95" s="223">
        <v>5</v>
      </c>
      <c r="AC95" s="183">
        <v>1</v>
      </c>
      <c r="AD95" s="183">
        <v>1</v>
      </c>
      <c r="AE95" s="183">
        <v>3.5</v>
      </c>
      <c r="AF95" s="183"/>
      <c r="AG95" s="183"/>
      <c r="AH95" s="183"/>
      <c r="AI95" s="183"/>
      <c r="AJ95" s="183"/>
      <c r="AK95" s="226"/>
      <c r="AL95" s="227"/>
      <c r="AM95" s="223">
        <v>2.6</v>
      </c>
      <c r="AN95" s="225"/>
      <c r="AO95" s="225"/>
      <c r="AP95" s="168"/>
      <c r="AQ95" s="168"/>
      <c r="AR95" s="168"/>
      <c r="AS95" s="166"/>
      <c r="AT95" s="183">
        <v>4.7</v>
      </c>
      <c r="AU95" s="169">
        <v>3.6</v>
      </c>
      <c r="AV95" s="173">
        <v>4.0999999999999996</v>
      </c>
      <c r="AX95" s="228"/>
      <c r="AY95" s="229"/>
      <c r="AZ95" s="229"/>
      <c r="BA95" s="229"/>
      <c r="BB95" s="229"/>
      <c r="BC95" s="230"/>
      <c r="BE95" s="231">
        <v>4.5</v>
      </c>
      <c r="BF95" s="183">
        <v>1</v>
      </c>
      <c r="BG95" s="183">
        <v>5</v>
      </c>
      <c r="BH95" s="183"/>
      <c r="BI95" s="183"/>
      <c r="BJ95" s="183"/>
      <c r="BK95" s="183"/>
      <c r="BL95" s="183"/>
      <c r="BM95" s="183"/>
      <c r="BN95" s="226"/>
      <c r="BO95" s="227"/>
      <c r="BP95" s="223">
        <v>3.5</v>
      </c>
      <c r="BQ95" s="225"/>
      <c r="BR95" s="225"/>
      <c r="BS95" s="168"/>
      <c r="BT95" s="168"/>
      <c r="BU95" s="168"/>
      <c r="BV95" s="166"/>
      <c r="BW95" s="183">
        <v>4.7</v>
      </c>
      <c r="BX95" s="169">
        <v>3.6</v>
      </c>
      <c r="BY95" s="184">
        <v>4.0999999999999996</v>
      </c>
      <c r="CA95" s="185">
        <v>2.9</v>
      </c>
      <c r="CB95" s="232" t="s">
        <v>418</v>
      </c>
      <c r="CC95" s="187"/>
      <c r="CD95" s="188">
        <v>3</v>
      </c>
      <c r="CE95" s="233" t="s">
        <v>418</v>
      </c>
      <c r="CF95" s="190"/>
      <c r="CG95" s="191">
        <v>3.7</v>
      </c>
      <c r="CH95" s="234" t="s">
        <v>416</v>
      </c>
      <c r="CI95" s="190"/>
      <c r="CJ95" s="235">
        <v>3.0420714289999999</v>
      </c>
      <c r="CL95" s="236">
        <v>2</v>
      </c>
      <c r="CM95" s="237">
        <v>1</v>
      </c>
      <c r="CN95" s="238">
        <v>1</v>
      </c>
      <c r="CP95" s="239">
        <v>4</v>
      </c>
      <c r="CQ95" s="240">
        <v>4</v>
      </c>
      <c r="CR95" s="240">
        <v>2</v>
      </c>
      <c r="CS95" s="240">
        <v>3</v>
      </c>
      <c r="CT95" s="241">
        <v>5</v>
      </c>
      <c r="CU95" s="242">
        <v>3.6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>
        <v>5</v>
      </c>
      <c r="DM95" s="248"/>
      <c r="DN95" s="248"/>
      <c r="DO95" s="249"/>
      <c r="DR95" s="250">
        <v>2.8</v>
      </c>
      <c r="DS95" s="397">
        <v>2.4</v>
      </c>
      <c r="DT95" s="397">
        <v>2.9</v>
      </c>
      <c r="DU95" s="398"/>
      <c r="DV95" s="391"/>
      <c r="DW95" s="253">
        <v>2</v>
      </c>
      <c r="DX95" s="399">
        <v>2.2999999999999998</v>
      </c>
      <c r="DY95" s="399">
        <v>3</v>
      </c>
      <c r="DZ95" s="400"/>
      <c r="EA95" s="391"/>
      <c r="EB95" s="401">
        <v>2.6</v>
      </c>
      <c r="EC95" s="402">
        <v>2.2999999999999998</v>
      </c>
      <c r="ED95" s="402">
        <v>3.7</v>
      </c>
      <c r="EE95" s="403"/>
      <c r="EF95" s="216">
        <v>2.6</v>
      </c>
      <c r="EG95" s="216">
        <v>2.2999999999999998</v>
      </c>
      <c r="EH95" s="216">
        <v>3</v>
      </c>
      <c r="EI95" s="216">
        <v>0</v>
      </c>
      <c r="EJ95" s="566">
        <v>2.7</v>
      </c>
    </row>
    <row r="96" spans="1:141">
      <c r="A96" s="20">
        <f t="shared" si="2"/>
        <v>60436</v>
      </c>
      <c r="B96" s="456">
        <v>0</v>
      </c>
      <c r="C96" s="457">
        <v>0</v>
      </c>
      <c r="D96" s="457">
        <v>0</v>
      </c>
      <c r="E96" s="457">
        <v>0</v>
      </c>
      <c r="F96" s="223"/>
      <c r="G96" s="183"/>
      <c r="H96" s="183"/>
      <c r="I96" s="183"/>
      <c r="J96" s="183"/>
      <c r="K96" s="183"/>
      <c r="L96" s="183"/>
      <c r="M96" s="183"/>
      <c r="N96" s="183"/>
      <c r="O96" s="224"/>
      <c r="P96" s="167"/>
      <c r="Q96" s="223">
        <v>0</v>
      </c>
      <c r="R96" s="225"/>
      <c r="S96" s="225"/>
      <c r="T96" s="168"/>
      <c r="U96" s="168"/>
      <c r="V96" s="168"/>
      <c r="W96" s="166"/>
      <c r="X96" s="183">
        <v>0</v>
      </c>
      <c r="Y96" s="169">
        <v>0</v>
      </c>
      <c r="Z96" s="170">
        <v>0</v>
      </c>
      <c r="AB96" s="223"/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0</v>
      </c>
      <c r="AU96" s="169">
        <v>0</v>
      </c>
      <c r="AV96" s="173">
        <v>0</v>
      </c>
      <c r="AX96" s="228"/>
      <c r="AY96" s="229"/>
      <c r="AZ96" s="229"/>
      <c r="BA96" s="229"/>
      <c r="BB96" s="229"/>
      <c r="BC96" s="230"/>
      <c r="BE96" s="231"/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>
        <v>0</v>
      </c>
      <c r="BQ96" s="225"/>
      <c r="BR96" s="225"/>
      <c r="BS96" s="168"/>
      <c r="BT96" s="168"/>
      <c r="BU96" s="168"/>
      <c r="BV96" s="166"/>
      <c r="BW96" s="183">
        <v>0</v>
      </c>
      <c r="BX96" s="169">
        <v>0</v>
      </c>
      <c r="BY96" s="184">
        <v>0</v>
      </c>
      <c r="CA96" s="185">
        <v>0</v>
      </c>
      <c r="CB96" s="232">
        <v>0</v>
      </c>
      <c r="CC96" s="187"/>
      <c r="CD96" s="188">
        <v>0</v>
      </c>
      <c r="CE96" s="233">
        <v>0</v>
      </c>
      <c r="CF96" s="190"/>
      <c r="CG96" s="191">
        <v>0</v>
      </c>
      <c r="CH96" s="234">
        <v>0</v>
      </c>
      <c r="CI96" s="190"/>
      <c r="CJ96" s="235">
        <v>0</v>
      </c>
      <c r="CL96" s="236"/>
      <c r="CM96" s="237"/>
      <c r="CN96" s="238"/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7">
        <v>0</v>
      </c>
      <c r="DT96" s="397">
        <v>0</v>
      </c>
      <c r="DU96" s="398"/>
      <c r="DV96" s="391"/>
      <c r="DW96" s="253">
        <v>0</v>
      </c>
      <c r="DX96" s="399">
        <v>0</v>
      </c>
      <c r="DY96" s="399">
        <v>0</v>
      </c>
      <c r="DZ96" s="400"/>
      <c r="EA96" s="391"/>
      <c r="EB96" s="401">
        <v>0</v>
      </c>
      <c r="EC96" s="402">
        <v>0</v>
      </c>
      <c r="ED96" s="402">
        <v>0</v>
      </c>
      <c r="EE96" s="403"/>
      <c r="EF96" s="216">
        <v>0</v>
      </c>
      <c r="EG96" s="216">
        <v>0</v>
      </c>
      <c r="EH96" s="216">
        <v>0</v>
      </c>
      <c r="EI96" s="216">
        <v>0</v>
      </c>
      <c r="EJ96" s="566">
        <v>0</v>
      </c>
    </row>
    <row r="97" spans="1:140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/>
      <c r="Q97" s="223">
        <v>0</v>
      </c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>
        <v>0</v>
      </c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>
        <v>0</v>
      </c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>
        <v>0</v>
      </c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>
        <v>0</v>
      </c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>
        <v>0</v>
      </c>
      <c r="DU97" s="398"/>
      <c r="DV97" s="391"/>
      <c r="DW97" s="253">
        <v>0</v>
      </c>
      <c r="DX97" s="399">
        <v>0</v>
      </c>
      <c r="DY97" s="399">
        <v>0</v>
      </c>
      <c r="DZ97" s="400"/>
      <c r="EA97" s="391"/>
      <c r="EB97" s="401">
        <v>0</v>
      </c>
      <c r="EC97" s="402">
        <v>0</v>
      </c>
      <c r="ED97" s="402">
        <v>0</v>
      </c>
      <c r="EE97" s="403"/>
      <c r="EF97" s="216">
        <v>0</v>
      </c>
      <c r="EG97" s="216">
        <v>0</v>
      </c>
      <c r="EH97" s="216">
        <v>0</v>
      </c>
      <c r="EI97" s="216">
        <v>0</v>
      </c>
      <c r="EJ97" s="566">
        <v>0</v>
      </c>
    </row>
    <row r="98" spans="1:140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/>
      <c r="Q98" s="223">
        <v>0</v>
      </c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>
        <v>0</v>
      </c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>
        <v>0</v>
      </c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>
        <v>0</v>
      </c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>
        <v>0</v>
      </c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>
        <v>0</v>
      </c>
      <c r="DU98" s="398"/>
      <c r="DV98" s="391"/>
      <c r="DW98" s="253">
        <v>0</v>
      </c>
      <c r="DX98" s="399">
        <v>0</v>
      </c>
      <c r="DY98" s="399">
        <v>0</v>
      </c>
      <c r="DZ98" s="400"/>
      <c r="EA98" s="391"/>
      <c r="EB98" s="401">
        <v>0</v>
      </c>
      <c r="EC98" s="402">
        <v>0</v>
      </c>
      <c r="ED98" s="402">
        <v>0</v>
      </c>
      <c r="EE98" s="403"/>
      <c r="EF98" s="216">
        <v>0</v>
      </c>
      <c r="EG98" s="216">
        <v>0</v>
      </c>
      <c r="EH98" s="216">
        <v>0</v>
      </c>
      <c r="EI98" s="216">
        <v>0</v>
      </c>
      <c r="EJ98" s="566">
        <v>0</v>
      </c>
    </row>
    <row r="99" spans="1:140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/>
      <c r="Q99" s="223">
        <v>0</v>
      </c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>
        <v>0</v>
      </c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>
        <v>0</v>
      </c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>
        <v>0</v>
      </c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>
        <v>0</v>
      </c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>
        <v>0</v>
      </c>
      <c r="DU99" s="398"/>
      <c r="DV99" s="391"/>
      <c r="DW99" s="253">
        <v>0</v>
      </c>
      <c r="DX99" s="399">
        <v>0</v>
      </c>
      <c r="DY99" s="399">
        <v>0</v>
      </c>
      <c r="DZ99" s="400"/>
      <c r="EA99" s="391"/>
      <c r="EB99" s="401">
        <v>0</v>
      </c>
      <c r="EC99" s="402">
        <v>0</v>
      </c>
      <c r="ED99" s="402">
        <v>0</v>
      </c>
      <c r="EE99" s="403"/>
      <c r="EF99" s="216">
        <v>0</v>
      </c>
      <c r="EG99" s="216">
        <v>0</v>
      </c>
      <c r="EH99" s="216">
        <v>0</v>
      </c>
      <c r="EI99" s="216">
        <v>0</v>
      </c>
      <c r="EJ99" s="566">
        <v>0</v>
      </c>
    </row>
    <row r="100" spans="1:140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/>
      <c r="Q100" s="223">
        <v>0</v>
      </c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>
        <v>0</v>
      </c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>
        <v>0</v>
      </c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>
        <v>0</v>
      </c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>
        <v>0</v>
      </c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>
        <v>0</v>
      </c>
      <c r="DU100" s="398"/>
      <c r="DV100" s="391"/>
      <c r="DW100" s="253">
        <v>0</v>
      </c>
      <c r="DX100" s="399">
        <v>0</v>
      </c>
      <c r="DY100" s="399">
        <v>0</v>
      </c>
      <c r="DZ100" s="400"/>
      <c r="EA100" s="391"/>
      <c r="EB100" s="401">
        <v>0</v>
      </c>
      <c r="EC100" s="402">
        <v>0</v>
      </c>
      <c r="ED100" s="402">
        <v>0</v>
      </c>
      <c r="EE100" s="403"/>
      <c r="EF100" s="216">
        <v>0</v>
      </c>
      <c r="EG100" s="216">
        <v>0</v>
      </c>
      <c r="EH100" s="216">
        <v>0</v>
      </c>
      <c r="EI100" s="216">
        <v>0</v>
      </c>
      <c r="EJ100" s="566">
        <v>0</v>
      </c>
    </row>
    <row r="101" spans="1:140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/>
      <c r="Q101" s="223">
        <v>0</v>
      </c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>
        <v>0</v>
      </c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>
        <v>0</v>
      </c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>
        <v>0</v>
      </c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>
        <v>0</v>
      </c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>
        <v>0</v>
      </c>
      <c r="DU101" s="398"/>
      <c r="DV101" s="391"/>
      <c r="DW101" s="253">
        <v>0</v>
      </c>
      <c r="DX101" s="399">
        <v>0</v>
      </c>
      <c r="DY101" s="399">
        <v>0</v>
      </c>
      <c r="DZ101" s="400"/>
      <c r="EA101" s="391"/>
      <c r="EB101" s="401">
        <v>0</v>
      </c>
      <c r="EC101" s="402">
        <v>0</v>
      </c>
      <c r="ED101" s="402">
        <v>0</v>
      </c>
      <c r="EE101" s="403"/>
      <c r="EF101" s="216">
        <v>0</v>
      </c>
      <c r="EG101" s="216">
        <v>0</v>
      </c>
      <c r="EH101" s="216">
        <v>0</v>
      </c>
      <c r="EI101" s="216">
        <v>0</v>
      </c>
      <c r="EJ101" s="566">
        <v>0</v>
      </c>
    </row>
    <row r="102" spans="1:140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/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>
        <v>0</v>
      </c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>
        <v>0</v>
      </c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>
        <v>0</v>
      </c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>
        <v>0</v>
      </c>
      <c r="DU102" s="398"/>
      <c r="DV102" s="391"/>
      <c r="DW102" s="253">
        <v>0</v>
      </c>
      <c r="DX102" s="399">
        <v>0</v>
      </c>
      <c r="DY102" s="399">
        <v>0</v>
      </c>
      <c r="DZ102" s="400"/>
      <c r="EA102" s="391"/>
      <c r="EB102" s="401">
        <v>0</v>
      </c>
      <c r="EC102" s="402">
        <v>0</v>
      </c>
      <c r="ED102" s="402">
        <v>0</v>
      </c>
      <c r="EE102" s="403"/>
      <c r="EF102" s="216">
        <v>0</v>
      </c>
      <c r="EG102" s="216">
        <v>0</v>
      </c>
      <c r="EH102" s="216">
        <v>0</v>
      </c>
      <c r="EI102" s="216">
        <v>0</v>
      </c>
      <c r="EJ102" s="566">
        <v>0</v>
      </c>
    </row>
    <row r="103" spans="1:140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>
        <v>0</v>
      </c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>
        <v>0</v>
      </c>
      <c r="DU103" s="398"/>
      <c r="DV103" s="391"/>
      <c r="DW103" s="253">
        <v>0</v>
      </c>
      <c r="DX103" s="399">
        <v>0</v>
      </c>
      <c r="DY103" s="399">
        <v>0</v>
      </c>
      <c r="DZ103" s="400"/>
      <c r="EA103" s="391"/>
      <c r="EB103" s="401">
        <v>0</v>
      </c>
      <c r="EC103" s="402">
        <v>0</v>
      </c>
      <c r="ED103" s="402">
        <v>0</v>
      </c>
      <c r="EE103" s="403"/>
      <c r="EF103" s="216">
        <v>0</v>
      </c>
      <c r="EG103" s="216">
        <v>0</v>
      </c>
      <c r="EH103" s="216">
        <v>0</v>
      </c>
      <c r="EI103" s="216">
        <v>0</v>
      </c>
      <c r="EJ103" s="566">
        <v>0</v>
      </c>
    </row>
    <row r="104" spans="1:140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>
        <v>0</v>
      </c>
      <c r="DU104" s="398"/>
      <c r="DV104" s="391"/>
      <c r="DW104" s="253">
        <v>0</v>
      </c>
      <c r="DX104" s="399">
        <v>0</v>
      </c>
      <c r="DY104" s="399">
        <v>0</v>
      </c>
      <c r="DZ104" s="400"/>
      <c r="EA104" s="391"/>
      <c r="EB104" s="401">
        <v>0</v>
      </c>
      <c r="EC104" s="402">
        <v>0</v>
      </c>
      <c r="ED104" s="402">
        <v>0</v>
      </c>
      <c r="EE104" s="403"/>
      <c r="EF104" s="216">
        <v>0</v>
      </c>
      <c r="EG104" s="216">
        <v>0</v>
      </c>
      <c r="EH104" s="216">
        <v>0</v>
      </c>
      <c r="EI104" s="216">
        <v>0</v>
      </c>
      <c r="EJ104" s="566">
        <v>0</v>
      </c>
    </row>
    <row r="105" spans="1:140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>
        <v>0</v>
      </c>
      <c r="DU105" s="398"/>
      <c r="DV105" s="391"/>
      <c r="DW105" s="253">
        <v>0</v>
      </c>
      <c r="DX105" s="399">
        <v>0</v>
      </c>
      <c r="DY105" s="399">
        <v>0</v>
      </c>
      <c r="DZ105" s="400"/>
      <c r="EA105" s="391"/>
      <c r="EB105" s="401">
        <v>0</v>
      </c>
      <c r="EC105" s="402">
        <v>0</v>
      </c>
      <c r="ED105" s="402">
        <v>0</v>
      </c>
      <c r="EE105" s="403"/>
      <c r="EF105" s="216">
        <v>0</v>
      </c>
      <c r="EG105" s="216">
        <v>0</v>
      </c>
      <c r="EH105" s="216">
        <v>0</v>
      </c>
      <c r="EI105" s="216">
        <v>0</v>
      </c>
      <c r="EJ105" s="566">
        <v>0</v>
      </c>
    </row>
    <row r="106" spans="1:140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>
        <v>0</v>
      </c>
      <c r="DU106" s="398"/>
      <c r="DV106" s="391"/>
      <c r="DW106" s="253">
        <v>0</v>
      </c>
      <c r="DX106" s="399">
        <v>0</v>
      </c>
      <c r="DY106" s="399">
        <v>0</v>
      </c>
      <c r="DZ106" s="400"/>
      <c r="EA106" s="391"/>
      <c r="EB106" s="401">
        <v>0</v>
      </c>
      <c r="EC106" s="402">
        <v>0</v>
      </c>
      <c r="ED106" s="402">
        <v>0</v>
      </c>
      <c r="EE106" s="403"/>
      <c r="EF106" s="216">
        <v>0</v>
      </c>
      <c r="EG106" s="216">
        <v>0</v>
      </c>
      <c r="EH106" s="216">
        <v>0</v>
      </c>
      <c r="EI106" s="216">
        <v>0</v>
      </c>
      <c r="EJ106" s="566">
        <v>0</v>
      </c>
    </row>
    <row r="107" spans="1:140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>
        <v>0</v>
      </c>
      <c r="DU107" s="398"/>
      <c r="DV107" s="391"/>
      <c r="DW107" s="253">
        <v>0</v>
      </c>
      <c r="DX107" s="399">
        <v>0</v>
      </c>
      <c r="DY107" s="399">
        <v>0</v>
      </c>
      <c r="DZ107" s="400"/>
      <c r="EA107" s="391"/>
      <c r="EB107" s="401">
        <v>0</v>
      </c>
      <c r="EC107" s="402">
        <v>0</v>
      </c>
      <c r="ED107" s="402">
        <v>0</v>
      </c>
      <c r="EE107" s="403"/>
      <c r="EF107" s="216">
        <v>0</v>
      </c>
      <c r="EG107" s="216">
        <v>0</v>
      </c>
      <c r="EH107" s="216">
        <v>0</v>
      </c>
      <c r="EI107" s="216">
        <v>0</v>
      </c>
      <c r="EJ107" s="566">
        <v>0</v>
      </c>
    </row>
    <row r="108" spans="1:140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>
        <v>0</v>
      </c>
      <c r="DU108" s="398"/>
      <c r="DV108" s="391"/>
      <c r="DW108" s="253">
        <v>0</v>
      </c>
      <c r="DX108" s="399">
        <v>0</v>
      </c>
      <c r="DY108" s="399">
        <v>0</v>
      </c>
      <c r="DZ108" s="400"/>
      <c r="EA108" s="391"/>
      <c r="EB108" s="401">
        <v>0</v>
      </c>
      <c r="EC108" s="402">
        <v>0</v>
      </c>
      <c r="ED108" s="402">
        <v>0</v>
      </c>
      <c r="EE108" s="403"/>
      <c r="EF108" s="216">
        <v>0</v>
      </c>
      <c r="EG108" s="216">
        <v>0</v>
      </c>
      <c r="EH108" s="216">
        <v>0</v>
      </c>
      <c r="EI108" s="216">
        <v>0</v>
      </c>
      <c r="EJ108" s="566">
        <v>0</v>
      </c>
    </row>
    <row r="109" spans="1:140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>
        <v>0</v>
      </c>
      <c r="DU109" s="398"/>
      <c r="DV109" s="391"/>
      <c r="DW109" s="253">
        <v>0</v>
      </c>
      <c r="DX109" s="399">
        <v>0</v>
      </c>
      <c r="DY109" s="399">
        <v>0</v>
      </c>
      <c r="DZ109" s="400"/>
      <c r="EA109" s="391"/>
      <c r="EB109" s="401">
        <v>0</v>
      </c>
      <c r="EC109" s="402">
        <v>0</v>
      </c>
      <c r="ED109" s="402">
        <v>0</v>
      </c>
      <c r="EE109" s="403"/>
      <c r="EF109" s="216">
        <v>0</v>
      </c>
      <c r="EG109" s="216">
        <v>0</v>
      </c>
      <c r="EH109" s="216">
        <v>0</v>
      </c>
      <c r="EI109" s="216">
        <v>0</v>
      </c>
      <c r="EJ109" s="566">
        <v>0</v>
      </c>
    </row>
    <row r="110" spans="1:140" ht="16.5" thickBot="1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>
        <v>0</v>
      </c>
      <c r="DU110" s="407"/>
      <c r="DV110" s="408"/>
      <c r="DW110" s="322">
        <v>0</v>
      </c>
      <c r="DX110" s="409">
        <v>0</v>
      </c>
      <c r="DY110" s="409">
        <v>0</v>
      </c>
      <c r="DZ110" s="410"/>
      <c r="EA110" s="408"/>
      <c r="EB110" s="411">
        <v>0</v>
      </c>
      <c r="EC110" s="412">
        <v>0</v>
      </c>
      <c r="ED110" s="412">
        <v>0</v>
      </c>
      <c r="EE110" s="413"/>
      <c r="EF110" s="72">
        <v>0</v>
      </c>
      <c r="EG110" s="72">
        <v>0</v>
      </c>
      <c r="EH110" s="72">
        <v>0</v>
      </c>
      <c r="EI110" s="72">
        <v>0</v>
      </c>
      <c r="EJ110" s="566">
        <v>0</v>
      </c>
    </row>
    <row r="111" spans="1:140" ht="44.45" customHeight="1" thickTop="1" thickBot="1">
      <c r="A111" s="459" t="s">
        <v>181</v>
      </c>
      <c r="B111" s="460">
        <v>43775</v>
      </c>
      <c r="C111" s="461"/>
      <c r="D111" s="461"/>
      <c r="E111" s="461"/>
      <c r="F111" s="327" t="s">
        <v>443</v>
      </c>
      <c r="G111" s="328" t="s">
        <v>444</v>
      </c>
      <c r="H111" s="327" t="s">
        <v>445</v>
      </c>
      <c r="I111" s="328" t="s">
        <v>446</v>
      </c>
      <c r="J111" s="327" t="s">
        <v>437</v>
      </c>
      <c r="K111" s="328" t="s">
        <v>473</v>
      </c>
      <c r="L111" s="327" t="s">
        <v>477</v>
      </c>
      <c r="M111" s="327" t="s">
        <v>488</v>
      </c>
      <c r="N111" s="327"/>
      <c r="O111" s="327"/>
      <c r="P111" s="329" t="s">
        <v>254</v>
      </c>
      <c r="Q111" s="330" t="s">
        <v>481</v>
      </c>
      <c r="R111" s="331"/>
      <c r="S111" s="330"/>
      <c r="T111" s="330"/>
      <c r="U111" s="330"/>
      <c r="V111" s="330"/>
      <c r="W111" s="330"/>
      <c r="X111" s="332" t="s">
        <v>255</v>
      </c>
      <c r="Y111" s="332" t="s">
        <v>256</v>
      </c>
      <c r="Z111" s="332" t="s">
        <v>257</v>
      </c>
      <c r="AA111" s="334"/>
      <c r="AB111" s="327" t="s">
        <v>447</v>
      </c>
      <c r="AC111" s="414" t="s">
        <v>448</v>
      </c>
      <c r="AD111" s="414" t="s">
        <v>449</v>
      </c>
      <c r="AE111" s="414" t="s">
        <v>450</v>
      </c>
      <c r="AF111" s="414"/>
      <c r="AG111" s="414"/>
      <c r="AH111" s="414"/>
      <c r="AI111" s="414"/>
      <c r="AJ111" s="414"/>
      <c r="AK111" s="414"/>
      <c r="AL111" s="327"/>
      <c r="AM111" s="333" t="s">
        <v>470</v>
      </c>
      <c r="AN111" s="330"/>
      <c r="AO111" s="330"/>
      <c r="AP111" s="330"/>
      <c r="AQ111" s="330"/>
      <c r="AR111" s="330"/>
      <c r="AS111" s="330"/>
      <c r="AT111" s="338" t="s">
        <v>255</v>
      </c>
      <c r="AU111" s="338" t="s">
        <v>256</v>
      </c>
      <c r="AV111" s="340" t="s">
        <v>257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471</v>
      </c>
      <c r="BF111" s="344" t="s">
        <v>489</v>
      </c>
      <c r="BG111" s="344" t="s">
        <v>490</v>
      </c>
      <c r="BH111" s="344"/>
      <c r="BI111" s="344"/>
      <c r="BJ111" s="344"/>
      <c r="BK111" s="344"/>
      <c r="BL111" s="344"/>
      <c r="BM111" s="344"/>
      <c r="BN111" s="344"/>
      <c r="BO111" s="344"/>
      <c r="BP111" s="345" t="s">
        <v>491</v>
      </c>
      <c r="BQ111" s="346"/>
      <c r="BR111" s="346"/>
      <c r="BS111" s="346"/>
      <c r="BT111" s="346"/>
      <c r="BU111" s="346"/>
      <c r="BV111" s="346"/>
      <c r="BW111" s="347" t="s">
        <v>255</v>
      </c>
      <c r="BX111" s="347" t="s">
        <v>256</v>
      </c>
      <c r="BY111" s="347" t="s">
        <v>257</v>
      </c>
      <c r="CA111" s="348" t="s">
        <v>258</v>
      </c>
      <c r="CB111" s="415">
        <v>0</v>
      </c>
      <c r="CC111" s="416"/>
      <c r="CD111" s="417" t="s">
        <v>258</v>
      </c>
      <c r="CE111" s="418">
        <v>23</v>
      </c>
      <c r="CF111" s="416"/>
      <c r="CG111" s="417" t="s">
        <v>258</v>
      </c>
      <c r="CH111" s="418">
        <v>0</v>
      </c>
      <c r="CI111" s="350"/>
      <c r="CJ111" s="352">
        <v>26</v>
      </c>
      <c r="CL111" s="353"/>
      <c r="CM111" s="354"/>
      <c r="CN111" s="355"/>
      <c r="CP111" s="356"/>
      <c r="CQ111" s="357"/>
      <c r="CR111" s="357"/>
      <c r="CS111" s="357"/>
      <c r="CT111" s="357"/>
      <c r="CU111" s="358"/>
      <c r="CW111" s="359"/>
      <c r="CX111" s="591" t="s">
        <v>259</v>
      </c>
      <c r="CY111" s="591"/>
      <c r="CZ111" s="360">
        <v>0</v>
      </c>
      <c r="DA111" s="361"/>
      <c r="DB111" s="362"/>
      <c r="DC111" s="592" t="s">
        <v>259</v>
      </c>
      <c r="DD111" s="592"/>
      <c r="DE111" s="363">
        <v>0</v>
      </c>
      <c r="DF111" s="364"/>
      <c r="DG111" s="362"/>
      <c r="DH111" s="592" t="s">
        <v>259</v>
      </c>
      <c r="DI111" s="592"/>
      <c r="DJ111" s="363">
        <v>0</v>
      </c>
      <c r="DK111" s="365"/>
      <c r="DL111" s="366"/>
      <c r="DM111" s="367"/>
      <c r="DN111" s="367"/>
      <c r="DO111" s="368"/>
      <c r="DR111" s="369">
        <v>35</v>
      </c>
      <c r="DS111" s="370">
        <v>35</v>
      </c>
      <c r="DT111" s="370">
        <v>35</v>
      </c>
      <c r="DU111" s="371">
        <v>0</v>
      </c>
      <c r="DV111" s="72"/>
      <c r="DW111" s="372">
        <v>35</v>
      </c>
      <c r="DX111" s="373">
        <v>35</v>
      </c>
      <c r="DY111" s="373">
        <v>26</v>
      </c>
      <c r="DZ111" s="374">
        <v>0</v>
      </c>
      <c r="EA111" s="72"/>
      <c r="EB111" s="375">
        <v>35</v>
      </c>
      <c r="EC111" s="376">
        <v>35</v>
      </c>
      <c r="ED111" s="376">
        <v>26</v>
      </c>
      <c r="EE111" s="377">
        <v>0</v>
      </c>
      <c r="EF111" s="72">
        <v>35</v>
      </c>
      <c r="EG111" s="72">
        <v>35</v>
      </c>
      <c r="EH111" s="72">
        <v>35</v>
      </c>
      <c r="EI111" s="72">
        <v>0</v>
      </c>
      <c r="EJ111" s="566">
        <v>17</v>
      </c>
    </row>
    <row r="112" spans="1:140" ht="15" customHeight="1" thickTop="1" thickBot="1">
      <c r="A112" t="s">
        <v>302</v>
      </c>
      <c r="F112" s="378"/>
      <c r="G112" s="378"/>
      <c r="H112" s="378"/>
      <c r="I112" s="378"/>
      <c r="J112" s="378">
        <v>7</v>
      </c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  <c r="EF112" s="72"/>
      <c r="EG112" s="72"/>
      <c r="EH112" s="72"/>
      <c r="EI112" s="72"/>
      <c r="EJ112" s="566"/>
    </row>
    <row r="113" spans="1:141" ht="15" customHeight="1" thickTop="1" thickBot="1">
      <c r="A113" s="41" t="str">
        <f>+A57</f>
        <v>I.E LUIS LOPEZ DE MESA</v>
      </c>
      <c r="B113" s="438"/>
      <c r="C113" s="438"/>
      <c r="D113" s="439">
        <v>43775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665" t="s">
        <v>0</v>
      </c>
      <c r="AN113" s="666"/>
      <c r="AO113" s="666"/>
      <c r="AP113" s="666"/>
      <c r="AQ113" s="666"/>
      <c r="AR113" s="666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667" t="s">
        <v>1</v>
      </c>
      <c r="BQ113" s="667"/>
      <c r="BR113" s="667"/>
      <c r="BS113" s="667"/>
      <c r="BT113" s="667"/>
      <c r="BU113" s="56"/>
      <c r="BV113" s="57"/>
      <c r="BW113" s="55"/>
      <c r="BX113" s="55">
        <v>703</v>
      </c>
      <c r="BY113" s="58"/>
      <c r="BZ113" s="47"/>
      <c r="CA113" s="668" t="s">
        <v>227</v>
      </c>
      <c r="CB113" s="669"/>
      <c r="CC113" s="669"/>
      <c r="CD113" s="669"/>
      <c r="CE113" s="669"/>
      <c r="CF113" s="669"/>
      <c r="CG113" s="669"/>
      <c r="CH113" s="669"/>
      <c r="CI113" s="669"/>
      <c r="CJ113" s="670"/>
      <c r="CK113" s="47"/>
      <c r="CL113" s="47"/>
      <c r="CM113" s="47"/>
      <c r="CN113" s="47"/>
      <c r="CO113" s="47"/>
      <c r="CP113" s="671" t="s">
        <v>2</v>
      </c>
      <c r="CQ113" s="672"/>
      <c r="CR113" s="672"/>
      <c r="CS113" s="672"/>
      <c r="CT113" s="672"/>
      <c r="CU113" s="673"/>
      <c r="CV113" s="47"/>
      <c r="CW113" s="674" t="s">
        <v>228</v>
      </c>
      <c r="CX113" s="675"/>
      <c r="CY113" s="675"/>
      <c r="CZ113" s="675"/>
      <c r="DA113" s="675"/>
      <c r="DB113" s="675"/>
      <c r="DC113" s="675"/>
      <c r="DD113" s="675"/>
      <c r="DE113" s="675"/>
      <c r="DF113" s="675"/>
      <c r="DG113" s="675"/>
      <c r="DH113" s="675"/>
      <c r="DI113" s="675"/>
      <c r="DJ113" s="675"/>
      <c r="DK113" s="675"/>
      <c r="DL113" s="675"/>
      <c r="DM113" s="675"/>
      <c r="DN113" s="675"/>
      <c r="DO113" s="676"/>
      <c r="DP113" s="47"/>
      <c r="DQ113" s="47"/>
      <c r="DR113" s="617" t="s">
        <v>3</v>
      </c>
      <c r="DS113" s="618"/>
      <c r="DT113" s="618"/>
      <c r="DU113" s="618"/>
      <c r="DV113" s="618"/>
      <c r="DW113" s="618"/>
      <c r="DX113" s="618"/>
      <c r="DY113" s="618"/>
      <c r="DZ113" s="618"/>
      <c r="EA113" s="618"/>
      <c r="EB113" s="618"/>
      <c r="EC113" s="618"/>
      <c r="ED113" s="618"/>
      <c r="EE113" s="619"/>
      <c r="EF113" s="567"/>
      <c r="EG113" s="567"/>
      <c r="EH113" s="567">
        <v>703</v>
      </c>
      <c r="EI113" s="567"/>
      <c r="EJ113" s="566"/>
    </row>
    <row r="114" spans="1:141" ht="18.600000000000001" customHeight="1" thickTop="1" thickBot="1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620" t="s">
        <v>6</v>
      </c>
      <c r="G114" s="620"/>
      <c r="H114" s="620"/>
      <c r="I114" s="620"/>
      <c r="J114" s="620"/>
      <c r="K114" s="620"/>
      <c r="L114" s="620"/>
      <c r="M114" s="620"/>
      <c r="N114" s="620"/>
      <c r="O114" s="620"/>
      <c r="P114" s="59">
        <v>4</v>
      </c>
      <c r="Q114" s="621" t="s">
        <v>7</v>
      </c>
      <c r="R114" s="622"/>
      <c r="S114" s="622"/>
      <c r="T114" s="622"/>
      <c r="U114" s="622"/>
      <c r="V114" s="622"/>
      <c r="W114" s="60">
        <v>1</v>
      </c>
      <c r="X114" s="623" t="s">
        <v>8</v>
      </c>
      <c r="Y114" s="624"/>
      <c r="Z114" s="625"/>
      <c r="AA114" s="47"/>
      <c r="AB114" s="626" t="s">
        <v>6</v>
      </c>
      <c r="AC114" s="627"/>
      <c r="AD114" s="627"/>
      <c r="AE114" s="627"/>
      <c r="AF114" s="627"/>
      <c r="AG114" s="627"/>
      <c r="AH114" s="627"/>
      <c r="AI114" s="627"/>
      <c r="AJ114" s="627"/>
      <c r="AK114" s="627"/>
      <c r="AL114" s="61">
        <v>1</v>
      </c>
      <c r="AM114" s="628" t="s">
        <v>7</v>
      </c>
      <c r="AN114" s="629"/>
      <c r="AO114" s="629"/>
      <c r="AP114" s="629"/>
      <c r="AQ114" s="629"/>
      <c r="AR114" s="629"/>
      <c r="AS114" s="62">
        <v>1</v>
      </c>
      <c r="AT114" s="630" t="s">
        <v>8</v>
      </c>
      <c r="AU114" s="631"/>
      <c r="AV114" s="632"/>
      <c r="AW114" s="47"/>
      <c r="AX114" s="633" t="s">
        <v>229</v>
      </c>
      <c r="AY114" s="634"/>
      <c r="AZ114" s="634"/>
      <c r="BA114" s="634"/>
      <c r="BB114" s="635"/>
      <c r="BC114" s="63">
        <v>1</v>
      </c>
      <c r="BD114" s="47"/>
      <c r="BE114" s="636" t="s">
        <v>6</v>
      </c>
      <c r="BF114" s="637"/>
      <c r="BG114" s="637"/>
      <c r="BH114" s="637"/>
      <c r="BI114" s="637"/>
      <c r="BJ114" s="637"/>
      <c r="BK114" s="637"/>
      <c r="BL114" s="637"/>
      <c r="BM114" s="637"/>
      <c r="BN114" s="637"/>
      <c r="BO114" s="64">
        <v>1</v>
      </c>
      <c r="BP114" s="638" t="s">
        <v>7</v>
      </c>
      <c r="BQ114" s="639"/>
      <c r="BR114" s="639"/>
      <c r="BS114" s="639"/>
      <c r="BT114" s="639"/>
      <c r="BU114" s="639"/>
      <c r="BV114" s="65">
        <v>1</v>
      </c>
      <c r="BW114" s="640" t="s">
        <v>8</v>
      </c>
      <c r="BX114" s="641"/>
      <c r="BY114" s="642"/>
      <c r="BZ114" s="47"/>
      <c r="CA114" s="643" t="s">
        <v>230</v>
      </c>
      <c r="CB114" s="644"/>
      <c r="CC114" s="66"/>
      <c r="CD114" s="645" t="s">
        <v>231</v>
      </c>
      <c r="CE114" s="646"/>
      <c r="CF114" s="66"/>
      <c r="CG114" s="647" t="s">
        <v>232</v>
      </c>
      <c r="CH114" s="648"/>
      <c r="CI114" s="66">
        <v>703</v>
      </c>
      <c r="CJ114" s="649" t="s">
        <v>233</v>
      </c>
      <c r="CK114" s="47"/>
      <c r="CL114" s="651" t="s">
        <v>234</v>
      </c>
      <c r="CM114" s="652"/>
      <c r="CN114" s="653"/>
      <c r="CO114" s="47"/>
      <c r="CP114" s="597" t="s">
        <v>235</v>
      </c>
      <c r="CQ114" s="598"/>
      <c r="CR114" s="598"/>
      <c r="CS114" s="598"/>
      <c r="CT114" s="598"/>
      <c r="CU114" s="599"/>
      <c r="CV114" s="47"/>
      <c r="CW114" s="600" t="s">
        <v>485</v>
      </c>
      <c r="CX114" s="601"/>
      <c r="CY114" s="601"/>
      <c r="CZ114" s="380"/>
      <c r="DA114" s="71"/>
      <c r="DB114" s="584" t="s">
        <v>486</v>
      </c>
      <c r="DC114" s="585"/>
      <c r="DD114" s="585"/>
      <c r="DE114" s="381"/>
      <c r="DF114" s="71"/>
      <c r="DG114" s="586" t="s">
        <v>487</v>
      </c>
      <c r="DH114" s="587"/>
      <c r="DI114" s="587"/>
      <c r="DJ114" s="382"/>
      <c r="DK114" s="71"/>
      <c r="DL114" s="588" t="s">
        <v>239</v>
      </c>
      <c r="DM114" s="589"/>
      <c r="DN114" s="589"/>
      <c r="DO114" s="590"/>
      <c r="DP114" s="47"/>
      <c r="DQ114" s="47"/>
      <c r="DR114" s="581" t="s">
        <v>5</v>
      </c>
      <c r="DS114" s="582"/>
      <c r="DT114" s="582"/>
      <c r="DU114" s="583"/>
      <c r="DV114" s="72"/>
      <c r="DW114" s="654" t="s">
        <v>0</v>
      </c>
      <c r="DX114" s="655"/>
      <c r="DY114" s="655"/>
      <c r="DZ114" s="656"/>
      <c r="EA114" s="72"/>
      <c r="EB114" s="657" t="s">
        <v>1</v>
      </c>
      <c r="EC114" s="658"/>
      <c r="ED114" s="658"/>
      <c r="EE114" s="659"/>
      <c r="EF114" s="567" t="s">
        <v>223</v>
      </c>
      <c r="EG114" s="567"/>
      <c r="EH114" s="567"/>
      <c r="EI114" s="567"/>
      <c r="EJ114" s="566"/>
    </row>
    <row r="115" spans="1:141" ht="18.75" thickTop="1" thickBot="1">
      <c r="A115" s="462" t="s">
        <v>337</v>
      </c>
      <c r="B115" s="446" t="s">
        <v>9</v>
      </c>
      <c r="C115" s="447">
        <v>703</v>
      </c>
      <c r="D115" s="448" t="s">
        <v>10</v>
      </c>
      <c r="E115" s="449" t="s">
        <v>17</v>
      </c>
      <c r="F115" s="660">
        <v>0.3</v>
      </c>
      <c r="G115" s="661"/>
      <c r="H115" s="662" t="s">
        <v>240</v>
      </c>
      <c r="I115" s="662"/>
      <c r="J115" s="662"/>
      <c r="K115" s="662"/>
      <c r="L115" s="662"/>
      <c r="M115" s="662"/>
      <c r="N115" s="662"/>
      <c r="O115" s="663"/>
      <c r="P115" s="73">
        <v>0.2</v>
      </c>
      <c r="Q115" s="608">
        <v>0.3</v>
      </c>
      <c r="R115" s="609"/>
      <c r="S115" s="610" t="s">
        <v>241</v>
      </c>
      <c r="T115" s="610"/>
      <c r="U115" s="610"/>
      <c r="V115" s="610"/>
      <c r="W115" s="611"/>
      <c r="X115" s="74">
        <v>0.1</v>
      </c>
      <c r="Y115" s="75">
        <v>0.05</v>
      </c>
      <c r="Z115" s="76">
        <v>0.05</v>
      </c>
      <c r="AA115" s="47"/>
      <c r="AB115" s="664">
        <v>0.4</v>
      </c>
      <c r="AC115" s="610"/>
      <c r="AD115" s="613" t="s">
        <v>240</v>
      </c>
      <c r="AE115" s="613"/>
      <c r="AF115" s="613"/>
      <c r="AG115" s="613"/>
      <c r="AH115" s="613"/>
      <c r="AI115" s="613"/>
      <c r="AJ115" s="613"/>
      <c r="AK115" s="613"/>
      <c r="AL115" s="614"/>
      <c r="AM115" s="608">
        <v>0.4</v>
      </c>
      <c r="AN115" s="609"/>
      <c r="AO115" s="610" t="s">
        <v>241</v>
      </c>
      <c r="AP115" s="610"/>
      <c r="AQ115" s="610"/>
      <c r="AR115" s="610"/>
      <c r="AS115" s="611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12">
        <v>0.4</v>
      </c>
      <c r="BF115" s="610"/>
      <c r="BG115" s="613" t="s">
        <v>240</v>
      </c>
      <c r="BH115" s="613"/>
      <c r="BI115" s="613"/>
      <c r="BJ115" s="613"/>
      <c r="BK115" s="613"/>
      <c r="BL115" s="613"/>
      <c r="BM115" s="613"/>
      <c r="BN115" s="613"/>
      <c r="BO115" s="614"/>
      <c r="BP115" s="608">
        <v>0.4</v>
      </c>
      <c r="BQ115" s="609"/>
      <c r="BR115" s="610" t="s">
        <v>241</v>
      </c>
      <c r="BS115" s="610"/>
      <c r="BT115" s="610"/>
      <c r="BU115" s="610"/>
      <c r="BV115" s="611"/>
      <c r="BW115" s="74">
        <v>0.1</v>
      </c>
      <c r="BX115" s="75">
        <v>0.05</v>
      </c>
      <c r="BY115" s="81">
        <v>0.05</v>
      </c>
      <c r="BZ115" s="47"/>
      <c r="CA115" s="615">
        <v>1</v>
      </c>
      <c r="CB115" s="616"/>
      <c r="CC115" s="82"/>
      <c r="CD115" s="593">
        <v>1</v>
      </c>
      <c r="CE115" s="594"/>
      <c r="CF115" s="82"/>
      <c r="CG115" s="595">
        <v>1</v>
      </c>
      <c r="CH115" s="596"/>
      <c r="CI115" s="82"/>
      <c r="CJ115" s="650"/>
      <c r="CK115" s="47"/>
      <c r="CL115" s="83">
        <v>27</v>
      </c>
      <c r="CM115" s="84">
        <v>25</v>
      </c>
      <c r="CN115" s="85">
        <v>23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15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242</v>
      </c>
      <c r="DS115" s="99" t="s">
        <v>243</v>
      </c>
      <c r="DT115" s="100" t="s">
        <v>244</v>
      </c>
      <c r="DU115" s="101" t="s">
        <v>245</v>
      </c>
      <c r="DV115" s="72"/>
      <c r="DW115" s="102" t="s">
        <v>242</v>
      </c>
      <c r="DX115" s="103" t="s">
        <v>243</v>
      </c>
      <c r="DY115" s="104" t="s">
        <v>244</v>
      </c>
      <c r="DZ115" s="105" t="s">
        <v>245</v>
      </c>
      <c r="EA115" s="106"/>
      <c r="EB115" s="107" t="s">
        <v>242</v>
      </c>
      <c r="EC115" s="108" t="s">
        <v>243</v>
      </c>
      <c r="ED115" s="109" t="s">
        <v>244</v>
      </c>
      <c r="EE115" s="110" t="s">
        <v>245</v>
      </c>
      <c r="EF115" s="568" t="s">
        <v>242</v>
      </c>
      <c r="EG115" s="568" t="s">
        <v>243</v>
      </c>
      <c r="EH115" s="568" t="s">
        <v>244</v>
      </c>
      <c r="EI115" s="568" t="s">
        <v>245</v>
      </c>
      <c r="EJ115" s="566"/>
    </row>
    <row r="116" spans="1:141" ht="21" customHeight="1" thickTop="1" thickBot="1">
      <c r="A116" s="450" t="s">
        <v>182</v>
      </c>
      <c r="B116" s="451" t="s">
        <v>19</v>
      </c>
      <c r="C116" s="452"/>
      <c r="D116" s="451" t="s">
        <v>20</v>
      </c>
      <c r="E116" s="453"/>
      <c r="F116" s="111">
        <v>1</v>
      </c>
      <c r="G116" s="112">
        <v>2</v>
      </c>
      <c r="H116" s="112">
        <v>3</v>
      </c>
      <c r="I116" s="112">
        <v>0</v>
      </c>
      <c r="J116" s="112">
        <v>5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11</v>
      </c>
      <c r="Q116" s="115">
        <v>12</v>
      </c>
      <c r="R116" s="116">
        <v>0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19</v>
      </c>
      <c r="Y116" s="112">
        <v>20</v>
      </c>
      <c r="Z116" s="117">
        <v>21</v>
      </c>
      <c r="AA116" s="47"/>
      <c r="AB116" s="118">
        <v>0</v>
      </c>
      <c r="AC116" s="119">
        <v>2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12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19</v>
      </c>
      <c r="AU116" s="126">
        <v>20</v>
      </c>
      <c r="AV116" s="127">
        <v>21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19</v>
      </c>
      <c r="BX116" s="132">
        <v>20</v>
      </c>
      <c r="BY116" s="139">
        <v>21</v>
      </c>
      <c r="BZ116" s="47"/>
      <c r="CA116" s="602">
        <v>0.6</v>
      </c>
      <c r="CB116" s="603"/>
      <c r="CC116" s="140"/>
      <c r="CD116" s="604">
        <v>0.2</v>
      </c>
      <c r="CE116" s="605"/>
      <c r="CF116" s="140"/>
      <c r="CG116" s="606">
        <v>0.2</v>
      </c>
      <c r="CH116" s="607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246</v>
      </c>
      <c r="CV116" s="47"/>
      <c r="CW116" s="149" t="s">
        <v>247</v>
      </c>
      <c r="CX116" s="150" t="s">
        <v>12</v>
      </c>
      <c r="CY116" s="150" t="s">
        <v>248</v>
      </c>
      <c r="CZ116" s="151" t="s">
        <v>249</v>
      </c>
      <c r="DA116" s="152"/>
      <c r="DB116" s="149" t="s">
        <v>247</v>
      </c>
      <c r="DC116" s="150" t="s">
        <v>12</v>
      </c>
      <c r="DD116" s="150" t="s">
        <v>248</v>
      </c>
      <c r="DE116" s="151" t="s">
        <v>249</v>
      </c>
      <c r="DF116" s="152"/>
      <c r="DG116" s="149" t="s">
        <v>247</v>
      </c>
      <c r="DH116" s="150" t="s">
        <v>12</v>
      </c>
      <c r="DI116" s="150" t="s">
        <v>248</v>
      </c>
      <c r="DJ116" s="151" t="s">
        <v>249</v>
      </c>
      <c r="DK116" s="152"/>
      <c r="DL116" s="153" t="s">
        <v>250</v>
      </c>
      <c r="DM116" s="154" t="s">
        <v>251</v>
      </c>
      <c r="DN116" s="154" t="s">
        <v>252</v>
      </c>
      <c r="DO116" s="154" t="s">
        <v>253</v>
      </c>
      <c r="DP116" s="47"/>
      <c r="DQ116" s="47"/>
      <c r="DR116" s="383" t="s">
        <v>246</v>
      </c>
      <c r="DS116" s="384" t="s">
        <v>246</v>
      </c>
      <c r="DT116" s="384" t="s">
        <v>246</v>
      </c>
      <c r="DU116" s="385" t="s">
        <v>246</v>
      </c>
      <c r="DV116" s="72"/>
      <c r="DW116" s="158" t="s">
        <v>246</v>
      </c>
      <c r="DX116" s="159" t="s">
        <v>246</v>
      </c>
      <c r="DY116" s="159" t="s">
        <v>246</v>
      </c>
      <c r="DZ116" s="160" t="s">
        <v>246</v>
      </c>
      <c r="EA116" s="72"/>
      <c r="EB116" s="386" t="s">
        <v>246</v>
      </c>
      <c r="EC116" s="387" t="s">
        <v>246</v>
      </c>
      <c r="ED116" s="387" t="s">
        <v>246</v>
      </c>
      <c r="EE116" s="388" t="s">
        <v>246</v>
      </c>
      <c r="EF116" s="72"/>
      <c r="EG116" s="72"/>
      <c r="EH116" s="72"/>
      <c r="EI116" s="72"/>
      <c r="EJ116" s="566" t="s">
        <v>246</v>
      </c>
    </row>
    <row r="117" spans="1:141" ht="16.5" thickTop="1">
      <c r="A117" s="20">
        <f>+C115*100+1</f>
        <v>70301</v>
      </c>
      <c r="B117" s="454" t="s">
        <v>44</v>
      </c>
      <c r="C117" s="455" t="s">
        <v>109</v>
      </c>
      <c r="D117" s="455" t="s">
        <v>51</v>
      </c>
      <c r="E117" s="455" t="s">
        <v>97</v>
      </c>
      <c r="F117" s="164">
        <v>1</v>
      </c>
      <c r="G117" s="165">
        <v>1</v>
      </c>
      <c r="H117" s="165">
        <v>2</v>
      </c>
      <c r="I117" s="165"/>
      <c r="J117" s="165">
        <v>3.7</v>
      </c>
      <c r="K117" s="165"/>
      <c r="L117" s="165"/>
      <c r="M117" s="165"/>
      <c r="N117" s="165"/>
      <c r="O117" s="166"/>
      <c r="P117" s="167">
        <v>3.7</v>
      </c>
      <c r="Q117" s="575">
        <v>1.9</v>
      </c>
      <c r="R117" s="576"/>
      <c r="S117" s="576"/>
      <c r="T117" s="576"/>
      <c r="U117" s="576"/>
      <c r="V117" s="168"/>
      <c r="W117" s="166"/>
      <c r="X117" s="165">
        <v>1.4</v>
      </c>
      <c r="Y117" s="169">
        <v>3</v>
      </c>
      <c r="Z117" s="170">
        <v>3.7</v>
      </c>
      <c r="AB117" s="164"/>
      <c r="AC117" s="165">
        <v>1</v>
      </c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1</v>
      </c>
      <c r="AN117" s="168"/>
      <c r="AO117" s="168"/>
      <c r="AP117" s="168"/>
      <c r="AQ117" s="168"/>
      <c r="AR117" s="168"/>
      <c r="AS117" s="166"/>
      <c r="AT117" s="165">
        <v>4.7</v>
      </c>
      <c r="AU117" s="169">
        <v>3</v>
      </c>
      <c r="AV117" s="173">
        <v>3.7</v>
      </c>
      <c r="AX117" s="174"/>
      <c r="AY117" s="175"/>
      <c r="AZ117" s="175"/>
      <c r="BA117" s="175"/>
      <c r="BB117" s="175"/>
      <c r="BC117" s="176"/>
      <c r="BE117" s="177">
        <v>2.5</v>
      </c>
      <c r="BF117" s="178"/>
      <c r="BG117" s="178"/>
      <c r="BH117" s="178"/>
      <c r="BI117" s="178"/>
      <c r="BJ117" s="178"/>
      <c r="BK117" s="178"/>
      <c r="BL117" s="178"/>
      <c r="BM117" s="178"/>
      <c r="BN117" s="179"/>
      <c r="BO117" s="172"/>
      <c r="BP117" s="180">
        <v>2.5</v>
      </c>
      <c r="BQ117" s="181"/>
      <c r="BR117" s="181"/>
      <c r="BS117" s="181"/>
      <c r="BT117" s="181"/>
      <c r="BU117" s="181"/>
      <c r="BV117" s="182"/>
      <c r="BW117" s="183">
        <v>4.7</v>
      </c>
      <c r="BX117" s="169">
        <v>3</v>
      </c>
      <c r="BY117" s="184">
        <v>3.7</v>
      </c>
      <c r="CA117" s="185">
        <v>2.4</v>
      </c>
      <c r="CB117" s="186" t="s">
        <v>418</v>
      </c>
      <c r="CC117" s="187"/>
      <c r="CD117" s="188">
        <v>1.6</v>
      </c>
      <c r="CE117" s="189" t="s">
        <v>418</v>
      </c>
      <c r="CF117" s="190"/>
      <c r="CG117" s="191">
        <v>2.8</v>
      </c>
      <c r="CH117" s="192" t="s">
        <v>418</v>
      </c>
      <c r="CI117" s="190"/>
      <c r="CJ117" s="193">
        <v>2.3031111110000002</v>
      </c>
      <c r="CL117" s="194">
        <v>12</v>
      </c>
      <c r="CM117" s="195">
        <v>1</v>
      </c>
      <c r="CN117" s="196">
        <v>1</v>
      </c>
      <c r="CP117" s="197">
        <v>3</v>
      </c>
      <c r="CQ117" s="198">
        <v>3</v>
      </c>
      <c r="CR117" s="198">
        <v>3</v>
      </c>
      <c r="CS117" s="198">
        <v>3</v>
      </c>
      <c r="CT117" s="199">
        <v>3</v>
      </c>
      <c r="CU117" s="200">
        <v>3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>
        <v>11</v>
      </c>
      <c r="DM117" s="211"/>
      <c r="DN117" s="211"/>
      <c r="DO117" s="212"/>
      <c r="DR117" s="213">
        <v>2.6</v>
      </c>
      <c r="DS117" s="389">
        <v>3</v>
      </c>
      <c r="DT117" s="389">
        <v>2.4</v>
      </c>
      <c r="DU117" s="390"/>
      <c r="DV117" s="391"/>
      <c r="DW117" s="217">
        <v>3</v>
      </c>
      <c r="DX117" s="392">
        <v>2.9</v>
      </c>
      <c r="DY117" s="392">
        <v>1.6</v>
      </c>
      <c r="DZ117" s="393"/>
      <c r="EA117" s="391"/>
      <c r="EB117" s="394">
        <v>3.2</v>
      </c>
      <c r="EC117" s="395">
        <v>2.2000000000000002</v>
      </c>
      <c r="ED117" s="395">
        <v>2.8</v>
      </c>
      <c r="EE117" s="396"/>
      <c r="EF117" s="216">
        <v>2.8</v>
      </c>
      <c r="EG117" s="216">
        <v>2.8</v>
      </c>
      <c r="EH117" s="216">
        <v>2.2999999999999998</v>
      </c>
      <c r="EI117" s="216">
        <v>0</v>
      </c>
      <c r="EJ117" s="566">
        <v>2.6</v>
      </c>
    </row>
    <row r="118" spans="1:141">
      <c r="A118" s="20">
        <f>+A117+1</f>
        <v>70302</v>
      </c>
      <c r="B118" s="456" t="s">
        <v>44</v>
      </c>
      <c r="C118" s="457" t="s">
        <v>338</v>
      </c>
      <c r="D118" s="457" t="s">
        <v>169</v>
      </c>
      <c r="E118" s="457">
        <v>0</v>
      </c>
      <c r="F118" s="223">
        <v>5</v>
      </c>
      <c r="G118" s="183">
        <v>3</v>
      </c>
      <c r="H118" s="183">
        <v>5</v>
      </c>
      <c r="I118" s="183"/>
      <c r="J118" s="183">
        <v>4.9000000000000004</v>
      </c>
      <c r="K118" s="183"/>
      <c r="L118" s="183"/>
      <c r="M118" s="183"/>
      <c r="N118" s="183"/>
      <c r="O118" s="224"/>
      <c r="P118" s="167">
        <v>4</v>
      </c>
      <c r="Q118" s="223">
        <v>4.5</v>
      </c>
      <c r="R118" s="225"/>
      <c r="S118" s="225"/>
      <c r="T118" s="168"/>
      <c r="U118" s="168"/>
      <c r="V118" s="168"/>
      <c r="W118" s="166"/>
      <c r="X118" s="183">
        <v>5</v>
      </c>
      <c r="Y118" s="169">
        <v>4.8</v>
      </c>
      <c r="Z118" s="170">
        <v>4.9000000000000004</v>
      </c>
      <c r="AB118" s="223"/>
      <c r="AC118" s="183">
        <v>1</v>
      </c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1</v>
      </c>
      <c r="AN118" s="225"/>
      <c r="AO118" s="225"/>
      <c r="AP118" s="168"/>
      <c r="AQ118" s="168"/>
      <c r="AR118" s="168"/>
      <c r="AS118" s="166"/>
      <c r="AT118" s="183">
        <v>5</v>
      </c>
      <c r="AU118" s="169">
        <v>4.8</v>
      </c>
      <c r="AV118" s="173">
        <v>4.9000000000000004</v>
      </c>
      <c r="AX118" s="228"/>
      <c r="AY118" s="229"/>
      <c r="AZ118" s="229"/>
      <c r="BA118" s="229"/>
      <c r="BB118" s="229"/>
      <c r="BC118" s="230"/>
      <c r="BE118" s="231">
        <v>1</v>
      </c>
      <c r="BF118" s="183"/>
      <c r="BG118" s="183"/>
      <c r="BH118" s="183"/>
      <c r="BI118" s="183"/>
      <c r="BJ118" s="183"/>
      <c r="BK118" s="183"/>
      <c r="BL118" s="183"/>
      <c r="BM118" s="183"/>
      <c r="BN118" s="226"/>
      <c r="BO118" s="227"/>
      <c r="BP118" s="223">
        <v>1</v>
      </c>
      <c r="BQ118" s="225"/>
      <c r="BR118" s="225"/>
      <c r="BS118" s="168"/>
      <c r="BT118" s="168"/>
      <c r="BU118" s="168"/>
      <c r="BV118" s="166"/>
      <c r="BW118" s="183">
        <v>5</v>
      </c>
      <c r="BX118" s="169">
        <v>4.8</v>
      </c>
      <c r="BY118" s="184">
        <v>4.9000000000000004</v>
      </c>
      <c r="CA118" s="185">
        <v>4.5</v>
      </c>
      <c r="CB118" s="232" t="s">
        <v>417</v>
      </c>
      <c r="CC118" s="187"/>
      <c r="CD118" s="188">
        <v>1.8</v>
      </c>
      <c r="CE118" s="233" t="s">
        <v>418</v>
      </c>
      <c r="CF118" s="190"/>
      <c r="CG118" s="191">
        <v>1.8</v>
      </c>
      <c r="CH118" s="234" t="s">
        <v>418</v>
      </c>
      <c r="CI118" s="190"/>
      <c r="CJ118" s="235">
        <v>3.3899444440000002</v>
      </c>
      <c r="CL118" s="236"/>
      <c r="CM118" s="237"/>
      <c r="CN118" s="238"/>
      <c r="CP118" s="239">
        <v>5</v>
      </c>
      <c r="CQ118" s="240">
        <v>5</v>
      </c>
      <c r="CR118" s="240">
        <v>4</v>
      </c>
      <c r="CS118" s="240">
        <v>5</v>
      </c>
      <c r="CT118" s="241">
        <v>5</v>
      </c>
      <c r="CU118" s="242">
        <v>4.8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>
        <v>12</v>
      </c>
      <c r="DM118" s="248"/>
      <c r="DN118" s="248"/>
      <c r="DO118" s="249"/>
      <c r="DR118" s="250">
        <v>3.7</v>
      </c>
      <c r="DS118" s="397">
        <v>3.8</v>
      </c>
      <c r="DT118" s="397">
        <v>4.5</v>
      </c>
      <c r="DU118" s="398"/>
      <c r="DV118" s="391"/>
      <c r="DW118" s="253">
        <v>4.7</v>
      </c>
      <c r="DX118" s="399">
        <v>4.5</v>
      </c>
      <c r="DY118" s="399">
        <v>1.8</v>
      </c>
      <c r="DZ118" s="400"/>
      <c r="EA118" s="391"/>
      <c r="EB118" s="401">
        <v>4.7</v>
      </c>
      <c r="EC118" s="402">
        <v>4.0999999999999996</v>
      </c>
      <c r="ED118" s="402">
        <v>1.8</v>
      </c>
      <c r="EE118" s="403"/>
      <c r="EF118" s="216">
        <v>4.0999999999999996</v>
      </c>
      <c r="EG118" s="216">
        <v>4</v>
      </c>
      <c r="EH118" s="216">
        <v>3.4</v>
      </c>
      <c r="EI118" s="216">
        <v>0</v>
      </c>
      <c r="EJ118" s="566">
        <v>3.8</v>
      </c>
    </row>
    <row r="119" spans="1:141">
      <c r="A119" s="20">
        <f t="shared" ref="A119:A166" si="3">+A118+1</f>
        <v>70303</v>
      </c>
      <c r="B119" s="456" t="s">
        <v>95</v>
      </c>
      <c r="C119" s="457" t="s">
        <v>42</v>
      </c>
      <c r="D119" s="457" t="s">
        <v>339</v>
      </c>
      <c r="E119" s="457">
        <v>0</v>
      </c>
      <c r="F119" s="223">
        <v>1</v>
      </c>
      <c r="G119" s="183">
        <v>1</v>
      </c>
      <c r="H119" s="183">
        <v>2</v>
      </c>
      <c r="I119" s="183"/>
      <c r="J119" s="183">
        <v>3.5</v>
      </c>
      <c r="K119" s="183"/>
      <c r="L119" s="183"/>
      <c r="M119" s="183"/>
      <c r="N119" s="183"/>
      <c r="O119" s="224"/>
      <c r="P119" s="167">
        <v>3.7</v>
      </c>
      <c r="Q119" s="223">
        <v>1.9</v>
      </c>
      <c r="R119" s="225"/>
      <c r="S119" s="225"/>
      <c r="T119" s="168"/>
      <c r="U119" s="168"/>
      <c r="V119" s="168"/>
      <c r="W119" s="166"/>
      <c r="X119" s="183">
        <v>4.4000000000000004</v>
      </c>
      <c r="Y119" s="169">
        <v>4.2</v>
      </c>
      <c r="Z119" s="170">
        <v>3.5</v>
      </c>
      <c r="AB119" s="223"/>
      <c r="AC119" s="183">
        <v>1</v>
      </c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1</v>
      </c>
      <c r="AN119" s="225"/>
      <c r="AO119" s="225"/>
      <c r="AP119" s="168"/>
      <c r="AQ119" s="168"/>
      <c r="AR119" s="168"/>
      <c r="AS119" s="166"/>
      <c r="AT119" s="183">
        <v>4.7</v>
      </c>
      <c r="AU119" s="169">
        <v>4.2</v>
      </c>
      <c r="AV119" s="173">
        <v>3.5</v>
      </c>
      <c r="AX119" s="228"/>
      <c r="AY119" s="229"/>
      <c r="AZ119" s="229"/>
      <c r="BA119" s="229"/>
      <c r="BB119" s="229"/>
      <c r="BC119" s="230"/>
      <c r="BE119" s="231">
        <v>4.5999999999999996</v>
      </c>
      <c r="BF119" s="183"/>
      <c r="BG119" s="183"/>
      <c r="BH119" s="183"/>
      <c r="BI119" s="183"/>
      <c r="BJ119" s="183"/>
      <c r="BK119" s="183"/>
      <c r="BL119" s="183"/>
      <c r="BM119" s="183"/>
      <c r="BN119" s="226"/>
      <c r="BO119" s="227"/>
      <c r="BP119" s="223">
        <v>4.5999999999999996</v>
      </c>
      <c r="BQ119" s="225"/>
      <c r="BR119" s="225"/>
      <c r="BS119" s="168"/>
      <c r="BT119" s="168"/>
      <c r="BU119" s="168"/>
      <c r="BV119" s="166"/>
      <c r="BW119" s="183">
        <v>4.7</v>
      </c>
      <c r="BX119" s="169">
        <v>4.2</v>
      </c>
      <c r="BY119" s="184">
        <v>3.5</v>
      </c>
      <c r="CA119" s="185">
        <v>2.7</v>
      </c>
      <c r="CB119" s="232" t="s">
        <v>418</v>
      </c>
      <c r="CC119" s="187"/>
      <c r="CD119" s="188">
        <v>1.7</v>
      </c>
      <c r="CE119" s="233" t="s">
        <v>418</v>
      </c>
      <c r="CF119" s="190"/>
      <c r="CG119" s="191">
        <v>4.5</v>
      </c>
      <c r="CH119" s="234" t="s">
        <v>417</v>
      </c>
      <c r="CI119" s="190"/>
      <c r="CJ119" s="235">
        <v>2.8479999999999999</v>
      </c>
      <c r="CL119" s="236">
        <v>2</v>
      </c>
      <c r="CM119" s="237">
        <v>1</v>
      </c>
      <c r="CN119" s="238">
        <v>1</v>
      </c>
      <c r="CP119" s="239">
        <v>5</v>
      </c>
      <c r="CQ119" s="240">
        <v>3</v>
      </c>
      <c r="CR119" s="240">
        <v>4</v>
      </c>
      <c r="CS119" s="240">
        <v>5</v>
      </c>
      <c r="CT119" s="241">
        <v>4</v>
      </c>
      <c r="CU119" s="242">
        <v>4.2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>
        <v>11</v>
      </c>
      <c r="DM119" s="248"/>
      <c r="DN119" s="248"/>
      <c r="DO119" s="249"/>
      <c r="DR119" s="250">
        <v>2.5</v>
      </c>
      <c r="DS119" s="397">
        <v>2</v>
      </c>
      <c r="DT119" s="397">
        <v>2.7</v>
      </c>
      <c r="DU119" s="398"/>
      <c r="DV119" s="391"/>
      <c r="DW119" s="253">
        <v>1.9</v>
      </c>
      <c r="DX119" s="399">
        <v>1.7</v>
      </c>
      <c r="DY119" s="399">
        <v>1.7</v>
      </c>
      <c r="DZ119" s="400"/>
      <c r="EA119" s="391"/>
      <c r="EB119" s="401">
        <v>2.8</v>
      </c>
      <c r="EC119" s="402">
        <v>1.7</v>
      </c>
      <c r="ED119" s="402">
        <v>4.5</v>
      </c>
      <c r="EE119" s="403"/>
      <c r="EF119" s="216">
        <v>2.4</v>
      </c>
      <c r="EG119" s="216">
        <v>1.8</v>
      </c>
      <c r="EH119" s="216">
        <v>2.8</v>
      </c>
      <c r="EI119" s="216">
        <v>0</v>
      </c>
      <c r="EJ119" s="566">
        <v>2.4</v>
      </c>
    </row>
    <row r="120" spans="1:141">
      <c r="A120" s="20">
        <f t="shared" si="3"/>
        <v>70304</v>
      </c>
      <c r="B120" s="456" t="s">
        <v>304</v>
      </c>
      <c r="C120" s="457" t="s">
        <v>77</v>
      </c>
      <c r="D120" s="457" t="s">
        <v>136</v>
      </c>
      <c r="E120" s="457" t="s">
        <v>97</v>
      </c>
      <c r="F120" s="223">
        <v>3</v>
      </c>
      <c r="G120" s="183">
        <v>2</v>
      </c>
      <c r="H120" s="183">
        <v>2</v>
      </c>
      <c r="I120" s="183"/>
      <c r="J120" s="183">
        <v>3.8</v>
      </c>
      <c r="K120" s="183"/>
      <c r="L120" s="183"/>
      <c r="M120" s="183"/>
      <c r="N120" s="183"/>
      <c r="O120" s="224"/>
      <c r="P120" s="167">
        <v>2</v>
      </c>
      <c r="Q120" s="223">
        <v>2.7</v>
      </c>
      <c r="R120" s="225"/>
      <c r="S120" s="225"/>
      <c r="T120" s="168"/>
      <c r="U120" s="168"/>
      <c r="V120" s="168"/>
      <c r="W120" s="166"/>
      <c r="X120" s="183">
        <v>5</v>
      </c>
      <c r="Y120" s="169">
        <v>3.8</v>
      </c>
      <c r="Z120" s="170">
        <v>3.8</v>
      </c>
      <c r="AB120" s="223"/>
      <c r="AC120" s="183">
        <v>1</v>
      </c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1</v>
      </c>
      <c r="AN120" s="225"/>
      <c r="AO120" s="225"/>
      <c r="AP120" s="168"/>
      <c r="AQ120" s="261"/>
      <c r="AR120" s="168"/>
      <c r="AS120" s="166"/>
      <c r="AT120" s="183">
        <v>5</v>
      </c>
      <c r="AU120" s="169">
        <v>3.8</v>
      </c>
      <c r="AV120" s="173">
        <v>3.8</v>
      </c>
      <c r="AX120" s="228"/>
      <c r="AY120" s="229"/>
      <c r="AZ120" s="229"/>
      <c r="BA120" s="229"/>
      <c r="BB120" s="229"/>
      <c r="BC120" s="230"/>
      <c r="BE120" s="231">
        <v>1</v>
      </c>
      <c r="BF120" s="183"/>
      <c r="BG120" s="183"/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/>
      <c r="BR120" s="225"/>
      <c r="BS120" s="168"/>
      <c r="BT120" s="261"/>
      <c r="BU120" s="168"/>
      <c r="BV120" s="166"/>
      <c r="BW120" s="183">
        <v>5</v>
      </c>
      <c r="BX120" s="169">
        <v>3.8</v>
      </c>
      <c r="BY120" s="184">
        <v>3.8</v>
      </c>
      <c r="CA120" s="185">
        <v>2.9</v>
      </c>
      <c r="CB120" s="232" t="s">
        <v>418</v>
      </c>
      <c r="CC120" s="187"/>
      <c r="CD120" s="188">
        <v>1.7</v>
      </c>
      <c r="CE120" s="233" t="s">
        <v>418</v>
      </c>
      <c r="CF120" s="190"/>
      <c r="CG120" s="191">
        <v>1.7</v>
      </c>
      <c r="CH120" s="234" t="s">
        <v>418</v>
      </c>
      <c r="CI120" s="190"/>
      <c r="CJ120" s="235">
        <v>2.408888889</v>
      </c>
      <c r="CL120" s="236"/>
      <c r="CM120" s="237"/>
      <c r="CN120" s="238"/>
      <c r="CP120" s="239">
        <v>3</v>
      </c>
      <c r="CQ120" s="240">
        <v>3</v>
      </c>
      <c r="CR120" s="240">
        <v>3</v>
      </c>
      <c r="CS120" s="240">
        <v>5</v>
      </c>
      <c r="CT120" s="241">
        <v>5</v>
      </c>
      <c r="CU120" s="242">
        <v>3.8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>
        <v>6</v>
      </c>
      <c r="DM120" s="248"/>
      <c r="DN120" s="248"/>
      <c r="DO120" s="249"/>
      <c r="DR120" s="250">
        <v>2.2999999999999998</v>
      </c>
      <c r="DS120" s="397">
        <v>1.9</v>
      </c>
      <c r="DT120" s="397">
        <v>2.9</v>
      </c>
      <c r="DU120" s="398"/>
      <c r="DV120" s="391"/>
      <c r="DW120" s="253">
        <v>2.8</v>
      </c>
      <c r="DX120" s="399">
        <v>1.6</v>
      </c>
      <c r="DY120" s="399">
        <v>1.7</v>
      </c>
      <c r="DZ120" s="400"/>
      <c r="EA120" s="391"/>
      <c r="EB120" s="401">
        <v>2.8</v>
      </c>
      <c r="EC120" s="402">
        <v>2.2999999999999998</v>
      </c>
      <c r="ED120" s="402">
        <v>1.7</v>
      </c>
      <c r="EE120" s="403"/>
      <c r="EF120" s="216">
        <v>2.5</v>
      </c>
      <c r="EG120" s="216">
        <v>1.9</v>
      </c>
      <c r="EH120" s="216">
        <v>2.4</v>
      </c>
      <c r="EI120" s="216">
        <v>0</v>
      </c>
      <c r="EJ120" s="566">
        <v>2.2999999999999998</v>
      </c>
    </row>
    <row r="121" spans="1:141">
      <c r="A121" s="20">
        <f t="shared" si="3"/>
        <v>70305</v>
      </c>
      <c r="B121" s="456" t="s">
        <v>340</v>
      </c>
      <c r="C121" s="457" t="s">
        <v>88</v>
      </c>
      <c r="D121" s="457" t="s">
        <v>167</v>
      </c>
      <c r="E121" s="457">
        <v>0</v>
      </c>
      <c r="F121" s="262">
        <v>5</v>
      </c>
      <c r="G121" s="263">
        <v>1</v>
      </c>
      <c r="H121" s="263">
        <v>2.1</v>
      </c>
      <c r="I121" s="263"/>
      <c r="J121" s="263">
        <v>3.2</v>
      </c>
      <c r="K121" s="263"/>
      <c r="L121" s="263"/>
      <c r="M121" s="263"/>
      <c r="N121" s="263"/>
      <c r="O121" s="224"/>
      <c r="P121" s="167">
        <v>1</v>
      </c>
      <c r="Q121" s="223">
        <v>2.8</v>
      </c>
      <c r="R121" s="225"/>
      <c r="S121" s="225"/>
      <c r="T121" s="168"/>
      <c r="U121" s="168"/>
      <c r="V121" s="168"/>
      <c r="W121" s="166"/>
      <c r="X121" s="183">
        <v>2.6</v>
      </c>
      <c r="Y121" s="169">
        <v>3</v>
      </c>
      <c r="Z121" s="170">
        <v>3.2</v>
      </c>
      <c r="AB121" s="262"/>
      <c r="AC121" s="263">
        <v>1</v>
      </c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1</v>
      </c>
      <c r="AN121" s="225"/>
      <c r="AO121" s="225"/>
      <c r="AP121" s="168"/>
      <c r="AQ121" s="168"/>
      <c r="AR121" s="168"/>
      <c r="AS121" s="166"/>
      <c r="AT121" s="183">
        <v>4.7</v>
      </c>
      <c r="AU121" s="169">
        <v>3</v>
      </c>
      <c r="AV121" s="173">
        <v>3.2</v>
      </c>
      <c r="AX121" s="228"/>
      <c r="AY121" s="229"/>
      <c r="AZ121" s="229"/>
      <c r="BA121" s="229"/>
      <c r="BB121" s="229"/>
      <c r="BC121" s="230"/>
      <c r="BE121" s="265">
        <v>3.5</v>
      </c>
      <c r="BF121" s="263"/>
      <c r="BG121" s="263"/>
      <c r="BH121" s="263"/>
      <c r="BI121" s="263"/>
      <c r="BJ121" s="263"/>
      <c r="BK121" s="263"/>
      <c r="BL121" s="263"/>
      <c r="BM121" s="263"/>
      <c r="BN121" s="226"/>
      <c r="BO121" s="227"/>
      <c r="BP121" s="223">
        <v>3.5</v>
      </c>
      <c r="BQ121" s="225"/>
      <c r="BR121" s="225"/>
      <c r="BS121" s="168"/>
      <c r="BT121" s="168"/>
      <c r="BU121" s="168"/>
      <c r="BV121" s="166"/>
      <c r="BW121" s="183">
        <v>4.7</v>
      </c>
      <c r="BX121" s="169">
        <v>3</v>
      </c>
      <c r="BY121" s="184">
        <v>3.2</v>
      </c>
      <c r="CA121" s="185">
        <v>2.5</v>
      </c>
      <c r="CB121" s="232" t="s">
        <v>418</v>
      </c>
      <c r="CC121" s="187"/>
      <c r="CD121" s="188">
        <v>1.6</v>
      </c>
      <c r="CE121" s="233" t="s">
        <v>418</v>
      </c>
      <c r="CF121" s="190"/>
      <c r="CG121" s="191">
        <v>3.6</v>
      </c>
      <c r="CH121" s="234" t="s">
        <v>416</v>
      </c>
      <c r="CI121" s="190"/>
      <c r="CJ121" s="235">
        <v>2.5141111110000001</v>
      </c>
      <c r="CL121" s="236">
        <v>8</v>
      </c>
      <c r="CM121" s="237">
        <v>1</v>
      </c>
      <c r="CN121" s="238">
        <v>1</v>
      </c>
      <c r="CP121" s="239">
        <v>3</v>
      </c>
      <c r="CQ121" s="240">
        <v>3</v>
      </c>
      <c r="CR121" s="240">
        <v>3</v>
      </c>
      <c r="CS121" s="240">
        <v>3</v>
      </c>
      <c r="CT121" s="241">
        <v>3</v>
      </c>
      <c r="CU121" s="242">
        <v>3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2.5</v>
      </c>
      <c r="DT121" s="397">
        <v>2.5</v>
      </c>
      <c r="DU121" s="398"/>
      <c r="DV121" s="391"/>
      <c r="DW121" s="253">
        <v>1.8</v>
      </c>
      <c r="DX121" s="399">
        <v>1.9</v>
      </c>
      <c r="DY121" s="399">
        <v>1.6</v>
      </c>
      <c r="DZ121" s="400"/>
      <c r="EA121" s="391"/>
      <c r="EB121" s="401">
        <v>1.8</v>
      </c>
      <c r="EC121" s="402">
        <v>1.7</v>
      </c>
      <c r="ED121" s="402">
        <v>3.6</v>
      </c>
      <c r="EE121" s="403"/>
      <c r="EF121" s="216">
        <v>2.4</v>
      </c>
      <c r="EG121" s="216">
        <v>2.2000000000000002</v>
      </c>
      <c r="EH121" s="216">
        <v>2.5</v>
      </c>
      <c r="EI121" s="216">
        <v>0</v>
      </c>
      <c r="EJ121" s="566">
        <v>2.4</v>
      </c>
    </row>
    <row r="122" spans="1:141">
      <c r="A122" s="20">
        <f t="shared" si="3"/>
        <v>70306</v>
      </c>
      <c r="B122" s="456" t="s">
        <v>30</v>
      </c>
      <c r="C122" s="457" t="s">
        <v>301</v>
      </c>
      <c r="D122" s="457" t="s">
        <v>46</v>
      </c>
      <c r="E122" s="457" t="s">
        <v>112</v>
      </c>
      <c r="F122" s="223">
        <v>1</v>
      </c>
      <c r="G122" s="183">
        <v>1.5</v>
      </c>
      <c r="H122" s="183">
        <v>1</v>
      </c>
      <c r="I122" s="183"/>
      <c r="J122" s="183">
        <v>3</v>
      </c>
      <c r="K122" s="183"/>
      <c r="L122" s="183"/>
      <c r="M122" s="183"/>
      <c r="N122" s="183"/>
      <c r="O122" s="224"/>
      <c r="P122" s="167">
        <v>2</v>
      </c>
      <c r="Q122" s="223">
        <v>1.6</v>
      </c>
      <c r="R122" s="225"/>
      <c r="S122" s="225"/>
      <c r="T122" s="168"/>
      <c r="U122" s="168"/>
      <c r="V122" s="168"/>
      <c r="W122" s="166"/>
      <c r="X122" s="183">
        <v>4.7</v>
      </c>
      <c r="Y122" s="169">
        <v>4.2</v>
      </c>
      <c r="Z122" s="170">
        <v>3</v>
      </c>
      <c r="AB122" s="223"/>
      <c r="AC122" s="183">
        <v>1</v>
      </c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1</v>
      </c>
      <c r="AN122" s="225"/>
      <c r="AO122" s="225"/>
      <c r="AP122" s="168"/>
      <c r="AQ122" s="168"/>
      <c r="AR122" s="168"/>
      <c r="AS122" s="166"/>
      <c r="AT122" s="183">
        <v>4.7</v>
      </c>
      <c r="AU122" s="169">
        <v>4.2</v>
      </c>
      <c r="AV122" s="173">
        <v>3</v>
      </c>
      <c r="AX122" s="228"/>
      <c r="AY122" s="229"/>
      <c r="AZ122" s="229"/>
      <c r="BA122" s="229"/>
      <c r="BB122" s="229"/>
      <c r="BC122" s="230"/>
      <c r="BE122" s="231">
        <v>1</v>
      </c>
      <c r="BF122" s="183"/>
      <c r="BG122" s="183"/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/>
      <c r="BR122" s="225"/>
      <c r="BS122" s="168"/>
      <c r="BT122" s="168"/>
      <c r="BU122" s="168"/>
      <c r="BV122" s="166"/>
      <c r="BW122" s="183">
        <v>4.7</v>
      </c>
      <c r="BX122" s="169">
        <v>4.2</v>
      </c>
      <c r="BY122" s="184">
        <v>3</v>
      </c>
      <c r="CA122" s="185">
        <v>2.2000000000000002</v>
      </c>
      <c r="CB122" s="232" t="s">
        <v>418</v>
      </c>
      <c r="CC122" s="187"/>
      <c r="CD122" s="188">
        <v>1.6</v>
      </c>
      <c r="CE122" s="233" t="s">
        <v>418</v>
      </c>
      <c r="CF122" s="190"/>
      <c r="CG122" s="191">
        <v>1.6</v>
      </c>
      <c r="CH122" s="234" t="s">
        <v>418</v>
      </c>
      <c r="CI122" s="190"/>
      <c r="CJ122" s="235">
        <v>1.9750000000000001</v>
      </c>
      <c r="CL122" s="236">
        <v>1</v>
      </c>
      <c r="CM122" s="237">
        <v>1</v>
      </c>
      <c r="CN122" s="238">
        <v>1</v>
      </c>
      <c r="CP122" s="239">
        <v>5</v>
      </c>
      <c r="CQ122" s="240">
        <v>2</v>
      </c>
      <c r="CR122" s="240">
        <v>4</v>
      </c>
      <c r="CS122" s="240">
        <v>5</v>
      </c>
      <c r="CT122" s="241">
        <v>5</v>
      </c>
      <c r="CU122" s="242">
        <v>4.2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>
        <v>4</v>
      </c>
      <c r="DM122" s="248"/>
      <c r="DN122" s="248"/>
      <c r="DO122" s="249"/>
      <c r="DR122" s="250">
        <v>3.1</v>
      </c>
      <c r="DS122" s="397">
        <v>3.1</v>
      </c>
      <c r="DT122" s="397">
        <v>2.2000000000000002</v>
      </c>
      <c r="DU122" s="398"/>
      <c r="DV122" s="391"/>
      <c r="DW122" s="253">
        <v>2.7</v>
      </c>
      <c r="DX122" s="399">
        <v>1.6</v>
      </c>
      <c r="DY122" s="399">
        <v>1.6</v>
      </c>
      <c r="DZ122" s="400"/>
      <c r="EA122" s="391"/>
      <c r="EB122" s="401">
        <v>2.9</v>
      </c>
      <c r="EC122" s="402">
        <v>1.8</v>
      </c>
      <c r="ED122" s="402">
        <v>1.6</v>
      </c>
      <c r="EE122" s="403"/>
      <c r="EF122" s="216">
        <v>3</v>
      </c>
      <c r="EG122" s="216">
        <v>2.5</v>
      </c>
      <c r="EH122" s="216">
        <v>2</v>
      </c>
      <c r="EI122" s="216">
        <v>0</v>
      </c>
      <c r="EJ122" s="566">
        <v>2.5</v>
      </c>
    </row>
    <row r="123" spans="1:141">
      <c r="A123" s="20">
        <f t="shared" si="3"/>
        <v>70307</v>
      </c>
      <c r="B123" s="456" t="s">
        <v>341</v>
      </c>
      <c r="C123" s="457" t="s">
        <v>38</v>
      </c>
      <c r="D123" s="457" t="s">
        <v>89</v>
      </c>
      <c r="E123" s="457">
        <v>0</v>
      </c>
      <c r="F123" s="266">
        <v>1</v>
      </c>
      <c r="G123" s="268">
        <v>4.5999999999999996</v>
      </c>
      <c r="H123" s="268">
        <v>2.1</v>
      </c>
      <c r="I123" s="268"/>
      <c r="J123" s="268">
        <v>3.6</v>
      </c>
      <c r="K123" s="268"/>
      <c r="L123" s="268"/>
      <c r="M123" s="268"/>
      <c r="N123" s="268"/>
      <c r="O123" s="224"/>
      <c r="P123" s="167">
        <v>1</v>
      </c>
      <c r="Q123" s="266">
        <v>2.8</v>
      </c>
      <c r="R123" s="269"/>
      <c r="S123" s="269"/>
      <c r="T123" s="169"/>
      <c r="U123" s="169"/>
      <c r="V123" s="169"/>
      <c r="W123" s="166"/>
      <c r="X123" s="183">
        <v>4.4000000000000004</v>
      </c>
      <c r="Y123" s="169">
        <v>3.8</v>
      </c>
      <c r="Z123" s="170">
        <v>3.6</v>
      </c>
      <c r="AB123" s="266"/>
      <c r="AC123" s="268">
        <v>1</v>
      </c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1</v>
      </c>
      <c r="AN123" s="269"/>
      <c r="AO123" s="269"/>
      <c r="AP123" s="169"/>
      <c r="AQ123" s="169"/>
      <c r="AR123" s="169"/>
      <c r="AS123" s="166"/>
      <c r="AT123" s="183">
        <v>3.8</v>
      </c>
      <c r="AU123" s="169">
        <v>3.8</v>
      </c>
      <c r="AV123" s="173">
        <v>3.6</v>
      </c>
      <c r="AX123" s="228"/>
      <c r="AY123" s="229"/>
      <c r="AZ123" s="229"/>
      <c r="BA123" s="229"/>
      <c r="BB123" s="229"/>
      <c r="BC123" s="230"/>
      <c r="BE123" s="270">
        <v>1</v>
      </c>
      <c r="BF123" s="268"/>
      <c r="BG123" s="268"/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/>
      <c r="BR123" s="269"/>
      <c r="BS123" s="169"/>
      <c r="BT123" s="169"/>
      <c r="BU123" s="169"/>
      <c r="BV123" s="166"/>
      <c r="BW123" s="183">
        <v>3.8</v>
      </c>
      <c r="BX123" s="169">
        <v>3.8</v>
      </c>
      <c r="BY123" s="184">
        <v>3.6</v>
      </c>
      <c r="CA123" s="185">
        <v>2.7</v>
      </c>
      <c r="CB123" s="232" t="s">
        <v>418</v>
      </c>
      <c r="CC123" s="187"/>
      <c r="CD123" s="188">
        <v>1.6</v>
      </c>
      <c r="CE123" s="233" t="s">
        <v>418</v>
      </c>
      <c r="CF123" s="190"/>
      <c r="CG123" s="191">
        <v>1.6</v>
      </c>
      <c r="CH123" s="234" t="s">
        <v>418</v>
      </c>
      <c r="CI123" s="190"/>
      <c r="CJ123" s="235">
        <v>2.2445555559999999</v>
      </c>
      <c r="CL123" s="236">
        <v>2</v>
      </c>
      <c r="CM123" s="237">
        <v>4</v>
      </c>
      <c r="CN123" s="238">
        <v>4</v>
      </c>
      <c r="CP123" s="239">
        <v>3</v>
      </c>
      <c r="CQ123" s="240">
        <v>3</v>
      </c>
      <c r="CR123" s="240">
        <v>4</v>
      </c>
      <c r="CS123" s="240">
        <v>5</v>
      </c>
      <c r="CT123" s="241">
        <v>4</v>
      </c>
      <c r="CU123" s="242">
        <v>3.8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2.2999999999999998</v>
      </c>
      <c r="DS123" s="397">
        <v>1.7</v>
      </c>
      <c r="DT123" s="397">
        <v>2.7</v>
      </c>
      <c r="DU123" s="398"/>
      <c r="DV123" s="391"/>
      <c r="DW123" s="253">
        <v>2.5</v>
      </c>
      <c r="DX123" s="399">
        <v>1.6</v>
      </c>
      <c r="DY123" s="399">
        <v>1.6</v>
      </c>
      <c r="DZ123" s="400"/>
      <c r="EA123" s="391"/>
      <c r="EB123" s="401">
        <v>2.8</v>
      </c>
      <c r="EC123" s="402">
        <v>2.4</v>
      </c>
      <c r="ED123" s="402">
        <v>1.6</v>
      </c>
      <c r="EE123" s="403"/>
      <c r="EF123" s="216">
        <v>2.4</v>
      </c>
      <c r="EG123" s="216">
        <v>1.8</v>
      </c>
      <c r="EH123" s="216">
        <v>2.2000000000000002</v>
      </c>
      <c r="EI123" s="216">
        <v>0</v>
      </c>
      <c r="EJ123" s="566">
        <v>2.2000000000000002</v>
      </c>
    </row>
    <row r="124" spans="1:141">
      <c r="A124" s="20">
        <f t="shared" si="3"/>
        <v>70308</v>
      </c>
      <c r="B124" s="456" t="s">
        <v>40</v>
      </c>
      <c r="C124" s="457" t="s">
        <v>342</v>
      </c>
      <c r="D124" s="457" t="s">
        <v>164</v>
      </c>
      <c r="E124" s="457">
        <v>0</v>
      </c>
      <c r="F124" s="266">
        <v>5</v>
      </c>
      <c r="G124" s="268">
        <v>3.5</v>
      </c>
      <c r="H124" s="268">
        <v>5</v>
      </c>
      <c r="I124" s="268"/>
      <c r="J124" s="268">
        <v>3.9</v>
      </c>
      <c r="K124" s="268"/>
      <c r="L124" s="268"/>
      <c r="M124" s="268"/>
      <c r="N124" s="268"/>
      <c r="O124" s="224"/>
      <c r="P124" s="167">
        <v>4</v>
      </c>
      <c r="Q124" s="266">
        <v>4.3</v>
      </c>
      <c r="R124" s="269"/>
      <c r="S124" s="269"/>
      <c r="T124" s="169"/>
      <c r="U124" s="169"/>
      <c r="V124" s="169"/>
      <c r="W124" s="166"/>
      <c r="X124" s="183">
        <v>3.8</v>
      </c>
      <c r="Y124" s="169">
        <v>3.8</v>
      </c>
      <c r="Z124" s="170">
        <v>3.9</v>
      </c>
      <c r="AB124" s="266"/>
      <c r="AC124" s="268">
        <v>1</v>
      </c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1</v>
      </c>
      <c r="AN124" s="269"/>
      <c r="AO124" s="269"/>
      <c r="AP124" s="169"/>
      <c r="AQ124" s="169"/>
      <c r="AR124" s="169"/>
      <c r="AS124" s="166"/>
      <c r="AT124" s="183">
        <v>4.7</v>
      </c>
      <c r="AU124" s="169">
        <v>3.8</v>
      </c>
      <c r="AV124" s="173">
        <v>3.9</v>
      </c>
      <c r="AX124" s="228"/>
      <c r="AY124" s="229"/>
      <c r="AZ124" s="229"/>
      <c r="BA124" s="229"/>
      <c r="BB124" s="229"/>
      <c r="BC124" s="230"/>
      <c r="BE124" s="270">
        <v>1</v>
      </c>
      <c r="BF124" s="268"/>
      <c r="BG124" s="268"/>
      <c r="BH124" s="268"/>
      <c r="BI124" s="268"/>
      <c r="BJ124" s="268"/>
      <c r="BK124" s="268"/>
      <c r="BL124" s="268"/>
      <c r="BM124" s="268"/>
      <c r="BN124" s="226"/>
      <c r="BO124" s="227"/>
      <c r="BP124" s="223">
        <v>1</v>
      </c>
      <c r="BQ124" s="269"/>
      <c r="BR124" s="269"/>
      <c r="BS124" s="169"/>
      <c r="BT124" s="169"/>
      <c r="BU124" s="169"/>
      <c r="BV124" s="166"/>
      <c r="BW124" s="183">
        <v>4.7</v>
      </c>
      <c r="BX124" s="169">
        <v>3.8</v>
      </c>
      <c r="BY124" s="184">
        <v>3.9</v>
      </c>
      <c r="CA124" s="185">
        <v>4.2</v>
      </c>
      <c r="CB124" s="232" t="s">
        <v>417</v>
      </c>
      <c r="CC124" s="187"/>
      <c r="CD124" s="188">
        <v>1.7</v>
      </c>
      <c r="CE124" s="233" t="s">
        <v>418</v>
      </c>
      <c r="CF124" s="190"/>
      <c r="CG124" s="191">
        <v>1.7</v>
      </c>
      <c r="CH124" s="234" t="s">
        <v>418</v>
      </c>
      <c r="CI124" s="190"/>
      <c r="CJ124" s="235">
        <v>3.1564444439999999</v>
      </c>
      <c r="CL124" s="236">
        <v>4</v>
      </c>
      <c r="CM124" s="237">
        <v>1</v>
      </c>
      <c r="CN124" s="238">
        <v>1</v>
      </c>
      <c r="CP124" s="239">
        <v>4</v>
      </c>
      <c r="CQ124" s="240">
        <v>3</v>
      </c>
      <c r="CR124" s="240">
        <v>4</v>
      </c>
      <c r="CS124" s="240">
        <v>4</v>
      </c>
      <c r="CT124" s="241">
        <v>4</v>
      </c>
      <c r="CU124" s="242">
        <v>3.8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>
        <v>12</v>
      </c>
      <c r="DM124" s="248"/>
      <c r="DN124" s="248"/>
      <c r="DO124" s="249"/>
      <c r="DR124" s="250">
        <v>3.8</v>
      </c>
      <c r="DS124" s="397">
        <v>3.9</v>
      </c>
      <c r="DT124" s="397">
        <v>4.2</v>
      </c>
      <c r="DU124" s="398"/>
      <c r="DV124" s="391"/>
      <c r="DW124" s="253">
        <v>4.5999999999999996</v>
      </c>
      <c r="DX124" s="399">
        <v>4.5</v>
      </c>
      <c r="DY124" s="399">
        <v>1.7</v>
      </c>
      <c r="DZ124" s="400"/>
      <c r="EA124" s="391"/>
      <c r="EB124" s="401">
        <v>4.5</v>
      </c>
      <c r="EC124" s="402">
        <v>3.2</v>
      </c>
      <c r="ED124" s="402">
        <v>1.7</v>
      </c>
      <c r="EE124" s="403"/>
      <c r="EF124" s="216">
        <v>4.0999999999999996</v>
      </c>
      <c r="EG124" s="216">
        <v>3.9</v>
      </c>
      <c r="EH124" s="216">
        <v>3.2</v>
      </c>
      <c r="EI124" s="216">
        <v>0</v>
      </c>
      <c r="EJ124" s="566">
        <v>3.7</v>
      </c>
    </row>
    <row r="125" spans="1:141">
      <c r="A125" s="20">
        <f t="shared" si="3"/>
        <v>70309</v>
      </c>
      <c r="B125" s="456" t="s">
        <v>40</v>
      </c>
      <c r="C125" s="457" t="s">
        <v>278</v>
      </c>
      <c r="D125" s="457" t="s">
        <v>78</v>
      </c>
      <c r="E125" s="457">
        <v>0</v>
      </c>
      <c r="F125" s="223">
        <v>5</v>
      </c>
      <c r="G125" s="183">
        <v>3.5</v>
      </c>
      <c r="H125" s="183">
        <v>5</v>
      </c>
      <c r="I125" s="183"/>
      <c r="J125" s="183">
        <v>4.9000000000000004</v>
      </c>
      <c r="K125" s="183"/>
      <c r="L125" s="183"/>
      <c r="M125" s="183"/>
      <c r="N125" s="183"/>
      <c r="O125" s="224"/>
      <c r="P125" s="167">
        <v>3.3</v>
      </c>
      <c r="Q125" s="223">
        <v>4.5999999999999996</v>
      </c>
      <c r="R125" s="225"/>
      <c r="S125" s="225"/>
      <c r="T125" s="168"/>
      <c r="U125" s="168"/>
      <c r="V125" s="168"/>
      <c r="W125" s="166"/>
      <c r="X125" s="183">
        <v>5</v>
      </c>
      <c r="Y125" s="169">
        <v>4.4000000000000004</v>
      </c>
      <c r="Z125" s="170">
        <v>4.9000000000000004</v>
      </c>
      <c r="AB125" s="223"/>
      <c r="AC125" s="183">
        <v>3.4</v>
      </c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3.4</v>
      </c>
      <c r="AN125" s="225"/>
      <c r="AO125" s="225"/>
      <c r="AP125" s="168"/>
      <c r="AQ125" s="168"/>
      <c r="AR125" s="168"/>
      <c r="AS125" s="166"/>
      <c r="AT125" s="183">
        <v>5</v>
      </c>
      <c r="AU125" s="169">
        <v>4.4000000000000004</v>
      </c>
      <c r="AV125" s="173">
        <v>4.9000000000000004</v>
      </c>
      <c r="AX125" s="228"/>
      <c r="AY125" s="229"/>
      <c r="AZ125" s="229"/>
      <c r="BA125" s="229"/>
      <c r="BB125" s="229"/>
      <c r="BC125" s="230"/>
      <c r="BE125" s="231">
        <v>1</v>
      </c>
      <c r="BF125" s="183"/>
      <c r="BG125" s="183"/>
      <c r="BH125" s="183"/>
      <c r="BI125" s="183"/>
      <c r="BJ125" s="183"/>
      <c r="BK125" s="183"/>
      <c r="BL125" s="183"/>
      <c r="BM125" s="183"/>
      <c r="BN125" s="226"/>
      <c r="BO125" s="227"/>
      <c r="BP125" s="223">
        <v>1</v>
      </c>
      <c r="BQ125" s="225"/>
      <c r="BR125" s="225"/>
      <c r="BS125" s="168"/>
      <c r="BT125" s="168"/>
      <c r="BU125" s="168"/>
      <c r="BV125" s="166"/>
      <c r="BW125" s="183">
        <v>5</v>
      </c>
      <c r="BX125" s="169">
        <v>4.4000000000000004</v>
      </c>
      <c r="BY125" s="184">
        <v>4.9000000000000004</v>
      </c>
      <c r="CA125" s="185">
        <v>4.4000000000000004</v>
      </c>
      <c r="CB125" s="232" t="s">
        <v>417</v>
      </c>
      <c r="CC125" s="187"/>
      <c r="CD125" s="188">
        <v>3.7</v>
      </c>
      <c r="CE125" s="233" t="s">
        <v>416</v>
      </c>
      <c r="CF125" s="190"/>
      <c r="CG125" s="191">
        <v>1.8</v>
      </c>
      <c r="CH125" s="234" t="s">
        <v>418</v>
      </c>
      <c r="CI125" s="190"/>
      <c r="CJ125" s="235">
        <v>3.7189444439999999</v>
      </c>
      <c r="CL125" s="236"/>
      <c r="CM125" s="237"/>
      <c r="CN125" s="238"/>
      <c r="CP125" s="239">
        <v>4</v>
      </c>
      <c r="CQ125" s="240">
        <v>4</v>
      </c>
      <c r="CR125" s="240">
        <v>4</v>
      </c>
      <c r="CS125" s="240">
        <v>5</v>
      </c>
      <c r="CT125" s="241">
        <v>5</v>
      </c>
      <c r="CU125" s="242">
        <v>4.4000000000000004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>
        <v>10</v>
      </c>
      <c r="DM125" s="248"/>
      <c r="DN125" s="248"/>
      <c r="DO125" s="249"/>
      <c r="DR125" s="250">
        <v>3.8</v>
      </c>
      <c r="DS125" s="397">
        <v>4.2</v>
      </c>
      <c r="DT125" s="397">
        <v>4.4000000000000004</v>
      </c>
      <c r="DU125" s="398"/>
      <c r="DV125" s="391"/>
      <c r="DW125" s="253">
        <v>4.5</v>
      </c>
      <c r="DX125" s="399">
        <v>4.7</v>
      </c>
      <c r="DY125" s="399">
        <v>3.7</v>
      </c>
      <c r="DZ125" s="400"/>
      <c r="EA125" s="391"/>
      <c r="EB125" s="401">
        <v>4.3</v>
      </c>
      <c r="EC125" s="402">
        <v>4.8</v>
      </c>
      <c r="ED125" s="402">
        <v>1.8</v>
      </c>
      <c r="EE125" s="403"/>
      <c r="EF125" s="216">
        <v>4</v>
      </c>
      <c r="EG125" s="216">
        <v>4.4000000000000004</v>
      </c>
      <c r="EH125" s="216">
        <v>3.7</v>
      </c>
      <c r="EI125" s="216">
        <v>0</v>
      </c>
      <c r="EJ125" s="566">
        <v>4.0999999999999996</v>
      </c>
    </row>
    <row r="126" spans="1:141">
      <c r="A126" s="20">
        <f t="shared" si="3"/>
        <v>70310</v>
      </c>
      <c r="B126" s="456" t="s">
        <v>343</v>
      </c>
      <c r="C126" s="457" t="s">
        <v>344</v>
      </c>
      <c r="D126" s="457" t="s">
        <v>266</v>
      </c>
      <c r="E126" s="457" t="s">
        <v>26</v>
      </c>
      <c r="F126" s="223">
        <v>1</v>
      </c>
      <c r="G126" s="183">
        <v>3.5</v>
      </c>
      <c r="H126" s="183">
        <v>2.1</v>
      </c>
      <c r="I126" s="183"/>
      <c r="J126" s="183">
        <v>3.2</v>
      </c>
      <c r="K126" s="183"/>
      <c r="L126" s="183"/>
      <c r="M126" s="183"/>
      <c r="N126" s="183"/>
      <c r="O126" s="224"/>
      <c r="P126" s="167">
        <v>3</v>
      </c>
      <c r="Q126" s="223">
        <v>2.5</v>
      </c>
      <c r="R126" s="225"/>
      <c r="S126" s="225"/>
      <c r="T126" s="168"/>
      <c r="U126" s="168"/>
      <c r="V126" s="168"/>
      <c r="W126" s="166"/>
      <c r="X126" s="183">
        <v>4.4000000000000004</v>
      </c>
      <c r="Y126" s="169">
        <v>4</v>
      </c>
      <c r="Z126" s="170">
        <v>3.2</v>
      </c>
      <c r="AB126" s="223"/>
      <c r="AC126" s="183">
        <v>1</v>
      </c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1</v>
      </c>
      <c r="AN126" s="225"/>
      <c r="AO126" s="225"/>
      <c r="AP126" s="168"/>
      <c r="AQ126" s="168"/>
      <c r="AR126" s="168"/>
      <c r="AS126" s="166"/>
      <c r="AT126" s="183">
        <v>4.4000000000000004</v>
      </c>
      <c r="AU126" s="169">
        <v>4</v>
      </c>
      <c r="AV126" s="173">
        <v>3.2</v>
      </c>
      <c r="AX126" s="228"/>
      <c r="AY126" s="229"/>
      <c r="AZ126" s="229"/>
      <c r="BA126" s="229"/>
      <c r="BB126" s="229"/>
      <c r="BC126" s="230"/>
      <c r="BE126" s="231">
        <v>5</v>
      </c>
      <c r="BF126" s="183"/>
      <c r="BG126" s="183"/>
      <c r="BH126" s="183"/>
      <c r="BI126" s="183"/>
      <c r="BJ126" s="183"/>
      <c r="BK126" s="183"/>
      <c r="BL126" s="183"/>
      <c r="BM126" s="183"/>
      <c r="BN126" s="226"/>
      <c r="BO126" s="227"/>
      <c r="BP126" s="223">
        <v>5</v>
      </c>
      <c r="BQ126" s="225"/>
      <c r="BR126" s="225"/>
      <c r="BS126" s="168"/>
      <c r="BT126" s="168"/>
      <c r="BU126" s="168"/>
      <c r="BV126" s="166"/>
      <c r="BW126" s="183">
        <v>4.4000000000000004</v>
      </c>
      <c r="BX126" s="169">
        <v>4</v>
      </c>
      <c r="BY126" s="184">
        <v>3.2</v>
      </c>
      <c r="CA126" s="185">
        <v>2.9</v>
      </c>
      <c r="CB126" s="232" t="s">
        <v>418</v>
      </c>
      <c r="CC126" s="187"/>
      <c r="CD126" s="188">
        <v>1.6</v>
      </c>
      <c r="CE126" s="233" t="s">
        <v>418</v>
      </c>
      <c r="CF126" s="190"/>
      <c r="CG126" s="191">
        <v>4.8</v>
      </c>
      <c r="CH126" s="234" t="s">
        <v>421</v>
      </c>
      <c r="CI126" s="190"/>
      <c r="CJ126" s="235">
        <v>3.0051111110000002</v>
      </c>
      <c r="CL126" s="236">
        <v>2</v>
      </c>
      <c r="CM126" s="237">
        <v>2</v>
      </c>
      <c r="CN126" s="238">
        <v>2</v>
      </c>
      <c r="CP126" s="239">
        <v>4</v>
      </c>
      <c r="CQ126" s="240">
        <v>3</v>
      </c>
      <c r="CR126" s="240">
        <v>4</v>
      </c>
      <c r="CS126" s="240">
        <v>5</v>
      </c>
      <c r="CT126" s="241">
        <v>4</v>
      </c>
      <c r="CU126" s="242">
        <v>4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>
        <v>9</v>
      </c>
      <c r="DM126" s="248"/>
      <c r="DN126" s="248"/>
      <c r="DO126" s="249"/>
      <c r="DR126" s="250">
        <v>2.8</v>
      </c>
      <c r="DS126" s="397">
        <v>1.7</v>
      </c>
      <c r="DT126" s="397">
        <v>2.9</v>
      </c>
      <c r="DU126" s="398"/>
      <c r="DV126" s="391"/>
      <c r="DW126" s="253">
        <v>1.9</v>
      </c>
      <c r="DX126" s="399">
        <v>2.8</v>
      </c>
      <c r="DY126" s="399">
        <v>1.6</v>
      </c>
      <c r="DZ126" s="400"/>
      <c r="EA126" s="391"/>
      <c r="EB126" s="401">
        <v>2.5</v>
      </c>
      <c r="EC126" s="402">
        <v>3.1</v>
      </c>
      <c r="ED126" s="402">
        <v>4.8</v>
      </c>
      <c r="EE126" s="403"/>
      <c r="EF126" s="216">
        <v>2.6</v>
      </c>
      <c r="EG126" s="216">
        <v>2.2000000000000002</v>
      </c>
      <c r="EH126" s="216">
        <v>3</v>
      </c>
      <c r="EI126" s="216">
        <v>0</v>
      </c>
      <c r="EJ126" s="566">
        <v>2.6</v>
      </c>
    </row>
    <row r="127" spans="1:141">
      <c r="A127" s="20">
        <f t="shared" si="3"/>
        <v>70311</v>
      </c>
      <c r="B127" s="456" t="s">
        <v>97</v>
      </c>
      <c r="C127" s="457" t="s">
        <v>345</v>
      </c>
      <c r="D127" s="457" t="s">
        <v>106</v>
      </c>
      <c r="E127" s="457">
        <v>0</v>
      </c>
      <c r="F127" s="266">
        <v>1</v>
      </c>
      <c r="G127" s="268">
        <v>5</v>
      </c>
      <c r="H127" s="268">
        <v>3.4</v>
      </c>
      <c r="I127" s="268"/>
      <c r="J127" s="268">
        <v>3.4</v>
      </c>
      <c r="K127" s="268"/>
      <c r="L127" s="268"/>
      <c r="M127" s="268"/>
      <c r="N127" s="268"/>
      <c r="O127" s="224"/>
      <c r="P127" s="167">
        <v>3</v>
      </c>
      <c r="Q127" s="266">
        <v>3.2</v>
      </c>
      <c r="R127" s="269"/>
      <c r="S127" s="269"/>
      <c r="T127" s="169"/>
      <c r="U127" s="169"/>
      <c r="V127" s="169"/>
      <c r="W127" s="166"/>
      <c r="X127" s="183">
        <v>2.9</v>
      </c>
      <c r="Y127" s="169">
        <v>3</v>
      </c>
      <c r="Z127" s="170">
        <v>3.4</v>
      </c>
      <c r="AB127" s="266"/>
      <c r="AC127" s="268">
        <v>1</v>
      </c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1</v>
      </c>
      <c r="AN127" s="269"/>
      <c r="AO127" s="269"/>
      <c r="AP127" s="169"/>
      <c r="AQ127" s="169"/>
      <c r="AR127" s="169"/>
      <c r="AS127" s="166"/>
      <c r="AT127" s="183">
        <v>4.4000000000000004</v>
      </c>
      <c r="AU127" s="169">
        <v>3</v>
      </c>
      <c r="AV127" s="173">
        <v>3.4</v>
      </c>
      <c r="AX127" s="228"/>
      <c r="AY127" s="229"/>
      <c r="AZ127" s="229"/>
      <c r="BA127" s="229"/>
      <c r="BB127" s="229"/>
      <c r="BC127" s="230"/>
      <c r="BE127" s="270">
        <v>1</v>
      </c>
      <c r="BF127" s="268"/>
      <c r="BG127" s="268"/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/>
      <c r="BR127" s="269"/>
      <c r="BS127" s="169"/>
      <c r="BT127" s="169"/>
      <c r="BU127" s="169"/>
      <c r="BV127" s="166"/>
      <c r="BW127" s="183">
        <v>4.4000000000000004</v>
      </c>
      <c r="BX127" s="169">
        <v>3</v>
      </c>
      <c r="BY127" s="184">
        <v>3.4</v>
      </c>
      <c r="CA127" s="185">
        <v>3.1</v>
      </c>
      <c r="CB127" s="232" t="s">
        <v>416</v>
      </c>
      <c r="CC127" s="187"/>
      <c r="CD127" s="188">
        <v>1.6</v>
      </c>
      <c r="CE127" s="233" t="s">
        <v>418</v>
      </c>
      <c r="CF127" s="190"/>
      <c r="CG127" s="191">
        <v>1.6</v>
      </c>
      <c r="CH127" s="234" t="s">
        <v>418</v>
      </c>
      <c r="CI127" s="190"/>
      <c r="CJ127" s="235">
        <v>2.5037222219999999</v>
      </c>
      <c r="CL127" s="236">
        <v>7</v>
      </c>
      <c r="CM127" s="237">
        <v>2</v>
      </c>
      <c r="CN127" s="238">
        <v>2</v>
      </c>
      <c r="CP127" s="239">
        <v>3</v>
      </c>
      <c r="CQ127" s="240">
        <v>3</v>
      </c>
      <c r="CR127" s="240">
        <v>3</v>
      </c>
      <c r="CS127" s="240">
        <v>3</v>
      </c>
      <c r="CT127" s="241">
        <v>3</v>
      </c>
      <c r="CU127" s="242">
        <v>3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>
        <v>9</v>
      </c>
      <c r="DM127" s="248"/>
      <c r="DN127" s="248"/>
      <c r="DO127" s="249"/>
      <c r="DR127" s="250">
        <v>3.3</v>
      </c>
      <c r="DS127" s="397">
        <v>1.8</v>
      </c>
      <c r="DT127" s="397">
        <v>3.1</v>
      </c>
      <c r="DU127" s="398"/>
      <c r="DV127" s="391"/>
      <c r="DW127" s="253">
        <v>3.3</v>
      </c>
      <c r="DX127" s="399">
        <v>2.6</v>
      </c>
      <c r="DY127" s="399">
        <v>1.6</v>
      </c>
      <c r="DZ127" s="400"/>
      <c r="EA127" s="391"/>
      <c r="EB127" s="401">
        <v>3.3</v>
      </c>
      <c r="EC127" s="402">
        <v>2</v>
      </c>
      <c r="ED127" s="402">
        <v>1.6</v>
      </c>
      <c r="EE127" s="403"/>
      <c r="EF127" s="216">
        <v>3.3</v>
      </c>
      <c r="EG127" s="216">
        <v>2</v>
      </c>
      <c r="EH127" s="216">
        <v>2.5</v>
      </c>
      <c r="EI127" s="216">
        <v>0</v>
      </c>
      <c r="EJ127" s="566">
        <v>2.6</v>
      </c>
    </row>
    <row r="128" spans="1:141">
      <c r="A128" s="20">
        <f t="shared" si="3"/>
        <v>70312</v>
      </c>
      <c r="B128" s="456" t="s">
        <v>346</v>
      </c>
      <c r="C128" s="457" t="s">
        <v>54</v>
      </c>
      <c r="D128" s="457" t="s">
        <v>80</v>
      </c>
      <c r="E128" s="457">
        <v>0</v>
      </c>
      <c r="F128" s="223"/>
      <c r="G128" s="183"/>
      <c r="H128" s="183"/>
      <c r="I128" s="183"/>
      <c r="J128" s="183"/>
      <c r="K128" s="183"/>
      <c r="L128" s="183"/>
      <c r="M128" s="183"/>
      <c r="N128" s="183"/>
      <c r="O128" s="224"/>
      <c r="P128" s="167">
        <v>1</v>
      </c>
      <c r="Q128" s="223">
        <v>0</v>
      </c>
      <c r="R128" s="225"/>
      <c r="S128" s="225"/>
      <c r="T128" s="168"/>
      <c r="U128" s="168"/>
      <c r="V128" s="168"/>
      <c r="W128" s="166"/>
      <c r="X128" s="183">
        <v>-0.1</v>
      </c>
      <c r="Y128" s="169">
        <v>0</v>
      </c>
      <c r="Z128" s="170">
        <v>0</v>
      </c>
      <c r="AB128" s="223"/>
      <c r="AC128" s="183"/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0</v>
      </c>
      <c r="AN128" s="225"/>
      <c r="AO128" s="225"/>
      <c r="AP128" s="168"/>
      <c r="AQ128" s="168"/>
      <c r="AR128" s="168"/>
      <c r="AS128" s="166"/>
      <c r="AT128" s="183">
        <v>-0.1</v>
      </c>
      <c r="AU128" s="169">
        <v>0</v>
      </c>
      <c r="AV128" s="173">
        <v>0</v>
      </c>
      <c r="AX128" s="228"/>
      <c r="AY128" s="229"/>
      <c r="AZ128" s="229"/>
      <c r="BA128" s="229"/>
      <c r="BB128" s="229"/>
      <c r="BC128" s="230"/>
      <c r="BE128" s="231"/>
      <c r="BF128" s="183"/>
      <c r="BG128" s="183"/>
      <c r="BH128" s="183"/>
      <c r="BI128" s="183"/>
      <c r="BJ128" s="183"/>
      <c r="BK128" s="183"/>
      <c r="BL128" s="183"/>
      <c r="BM128" s="183"/>
      <c r="BN128" s="226"/>
      <c r="BO128" s="227"/>
      <c r="BP128" s="223">
        <v>0</v>
      </c>
      <c r="BQ128" s="225"/>
      <c r="BR128" s="225"/>
      <c r="BS128" s="168"/>
      <c r="BT128" s="168"/>
      <c r="BU128" s="168"/>
      <c r="BV128" s="166"/>
      <c r="BW128" s="183">
        <v>-0.1</v>
      </c>
      <c r="BX128" s="169">
        <v>0</v>
      </c>
      <c r="BY128" s="184">
        <v>0</v>
      </c>
      <c r="CA128" s="185">
        <v>0.2</v>
      </c>
      <c r="CB128" s="232" t="s">
        <v>418</v>
      </c>
      <c r="CC128" s="187"/>
      <c r="CD128" s="188">
        <v>0</v>
      </c>
      <c r="CE128" s="233" t="s">
        <v>418</v>
      </c>
      <c r="CF128" s="190"/>
      <c r="CG128" s="191">
        <v>0</v>
      </c>
      <c r="CH128" s="234" t="s">
        <v>418</v>
      </c>
      <c r="CI128" s="190"/>
      <c r="CJ128" s="235">
        <v>0.11</v>
      </c>
      <c r="CL128" s="236">
        <v>17</v>
      </c>
      <c r="CM128" s="237">
        <v>17</v>
      </c>
      <c r="CN128" s="238">
        <v>17</v>
      </c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1.8</v>
      </c>
      <c r="DT128" s="397">
        <v>0.2</v>
      </c>
      <c r="DU128" s="398"/>
      <c r="DV128" s="391"/>
      <c r="DW128" s="253">
        <v>1.6</v>
      </c>
      <c r="DX128" s="399">
        <v>2.1</v>
      </c>
      <c r="DY128" s="399">
        <v>0</v>
      </c>
      <c r="DZ128" s="400"/>
      <c r="EA128" s="391"/>
      <c r="EB128" s="401">
        <v>1.6</v>
      </c>
      <c r="EC128" s="402">
        <v>2.6</v>
      </c>
      <c r="ED128" s="402">
        <v>0</v>
      </c>
      <c r="EE128" s="403"/>
      <c r="EF128" s="216">
        <v>1.8</v>
      </c>
      <c r="EG128" s="216">
        <v>2</v>
      </c>
      <c r="EH128" s="216">
        <v>0.1</v>
      </c>
      <c r="EI128" s="216">
        <v>0</v>
      </c>
      <c r="EJ128" s="566">
        <v>0</v>
      </c>
      <c r="EK128" t="s">
        <v>484</v>
      </c>
    </row>
    <row r="129" spans="1:141">
      <c r="A129" s="20">
        <f t="shared" si="3"/>
        <v>70313</v>
      </c>
      <c r="B129" s="456" t="s">
        <v>143</v>
      </c>
      <c r="C129" s="457" t="s">
        <v>76</v>
      </c>
      <c r="D129" s="457" t="s">
        <v>154</v>
      </c>
      <c r="E129" s="457" t="s">
        <v>155</v>
      </c>
      <c r="F129" s="223">
        <v>5</v>
      </c>
      <c r="G129" s="183">
        <v>4.5999999999999996</v>
      </c>
      <c r="H129" s="183">
        <v>3.4</v>
      </c>
      <c r="I129" s="183"/>
      <c r="J129" s="183">
        <v>3.4</v>
      </c>
      <c r="K129" s="183"/>
      <c r="L129" s="183"/>
      <c r="M129" s="183"/>
      <c r="N129" s="183"/>
      <c r="O129" s="224"/>
      <c r="P129" s="167">
        <v>1</v>
      </c>
      <c r="Q129" s="223">
        <v>4.0999999999999996</v>
      </c>
      <c r="R129" s="225"/>
      <c r="S129" s="225"/>
      <c r="T129" s="168"/>
      <c r="U129" s="168"/>
      <c r="V129" s="168"/>
      <c r="W129" s="166"/>
      <c r="X129" s="183">
        <v>2.9</v>
      </c>
      <c r="Y129" s="169">
        <v>3.6</v>
      </c>
      <c r="Z129" s="170">
        <v>3.4</v>
      </c>
      <c r="AB129" s="223"/>
      <c r="AC129" s="183">
        <v>1</v>
      </c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1</v>
      </c>
      <c r="AN129" s="225"/>
      <c r="AO129" s="225"/>
      <c r="AP129" s="168"/>
      <c r="AQ129" s="168"/>
      <c r="AR129" s="168"/>
      <c r="AS129" s="166"/>
      <c r="AT129" s="183">
        <v>4.7</v>
      </c>
      <c r="AU129" s="169">
        <v>3.6</v>
      </c>
      <c r="AV129" s="173">
        <v>3.4</v>
      </c>
      <c r="AX129" s="228"/>
      <c r="AY129" s="229"/>
      <c r="AZ129" s="229"/>
      <c r="BA129" s="229"/>
      <c r="BB129" s="229"/>
      <c r="BC129" s="230"/>
      <c r="BE129" s="231">
        <v>5</v>
      </c>
      <c r="BF129" s="183"/>
      <c r="BG129" s="183"/>
      <c r="BH129" s="183"/>
      <c r="BI129" s="183"/>
      <c r="BJ129" s="183"/>
      <c r="BK129" s="183"/>
      <c r="BL129" s="183"/>
      <c r="BM129" s="183"/>
      <c r="BN129" s="226"/>
      <c r="BO129" s="227"/>
      <c r="BP129" s="223">
        <v>5</v>
      </c>
      <c r="BQ129" s="225"/>
      <c r="BR129" s="225"/>
      <c r="BS129" s="168"/>
      <c r="BT129" s="168"/>
      <c r="BU129" s="168"/>
      <c r="BV129" s="166"/>
      <c r="BW129" s="183">
        <v>4.7</v>
      </c>
      <c r="BX129" s="169">
        <v>3.6</v>
      </c>
      <c r="BY129" s="184">
        <v>3.4</v>
      </c>
      <c r="CA129" s="185">
        <v>3.3</v>
      </c>
      <c r="CB129" s="232" t="s">
        <v>416</v>
      </c>
      <c r="CC129" s="187"/>
      <c r="CD129" s="188">
        <v>1.6</v>
      </c>
      <c r="CE129" s="233" t="s">
        <v>418</v>
      </c>
      <c r="CF129" s="190"/>
      <c r="CG129" s="191">
        <v>4.8</v>
      </c>
      <c r="CH129" s="234" t="s">
        <v>421</v>
      </c>
      <c r="CI129" s="190"/>
      <c r="CJ129" s="235">
        <v>3.2664444439999998</v>
      </c>
      <c r="CL129" s="236">
        <v>7</v>
      </c>
      <c r="CM129" s="237">
        <v>1</v>
      </c>
      <c r="CN129" s="238">
        <v>1</v>
      </c>
      <c r="CP129" s="239">
        <v>3</v>
      </c>
      <c r="CQ129" s="240">
        <v>3</v>
      </c>
      <c r="CR129" s="240">
        <v>4</v>
      </c>
      <c r="CS129" s="240">
        <v>5</v>
      </c>
      <c r="CT129" s="241">
        <v>3</v>
      </c>
      <c r="CU129" s="242">
        <v>3.6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2.7</v>
      </c>
      <c r="DS129" s="397">
        <v>2.9</v>
      </c>
      <c r="DT129" s="397">
        <v>3.3</v>
      </c>
      <c r="DU129" s="398"/>
      <c r="DV129" s="391"/>
      <c r="DW129" s="253">
        <v>1.8</v>
      </c>
      <c r="DX129" s="399">
        <v>2.9</v>
      </c>
      <c r="DY129" s="399">
        <v>1.6</v>
      </c>
      <c r="DZ129" s="400"/>
      <c r="EA129" s="391"/>
      <c r="EB129" s="401">
        <v>1.8</v>
      </c>
      <c r="EC129" s="402">
        <v>3</v>
      </c>
      <c r="ED129" s="402">
        <v>4.8</v>
      </c>
      <c r="EE129" s="403"/>
      <c r="EF129" s="216">
        <v>2.2999999999999998</v>
      </c>
      <c r="EG129" s="216">
        <v>2.9</v>
      </c>
      <c r="EH129" s="216">
        <v>3.3</v>
      </c>
      <c r="EI129" s="216">
        <v>0</v>
      </c>
      <c r="EJ129" s="566">
        <v>2.8</v>
      </c>
    </row>
    <row r="130" spans="1:141">
      <c r="A130" s="20">
        <f t="shared" si="3"/>
        <v>70314</v>
      </c>
      <c r="B130" s="456" t="s">
        <v>126</v>
      </c>
      <c r="C130" s="457" t="s">
        <v>44</v>
      </c>
      <c r="D130" s="457" t="s">
        <v>101</v>
      </c>
      <c r="E130" s="457">
        <v>0</v>
      </c>
      <c r="F130" s="223">
        <v>5</v>
      </c>
      <c r="G130" s="183">
        <v>3</v>
      </c>
      <c r="H130" s="183">
        <v>2.1</v>
      </c>
      <c r="I130" s="183"/>
      <c r="J130" s="183">
        <v>3</v>
      </c>
      <c r="K130" s="183"/>
      <c r="L130" s="183"/>
      <c r="M130" s="183"/>
      <c r="N130" s="183"/>
      <c r="O130" s="224"/>
      <c r="P130" s="167">
        <v>2.7</v>
      </c>
      <c r="Q130" s="223">
        <v>3.3</v>
      </c>
      <c r="R130" s="225"/>
      <c r="S130" s="225"/>
      <c r="T130" s="168"/>
      <c r="U130" s="168"/>
      <c r="V130" s="168"/>
      <c r="W130" s="166"/>
      <c r="X130" s="183">
        <v>4.7</v>
      </c>
      <c r="Y130" s="169">
        <v>3</v>
      </c>
      <c r="Z130" s="170">
        <v>3</v>
      </c>
      <c r="AB130" s="223"/>
      <c r="AC130" s="183">
        <v>1</v>
      </c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1</v>
      </c>
      <c r="AN130" s="225"/>
      <c r="AO130" s="225"/>
      <c r="AP130" s="168"/>
      <c r="AQ130" s="168"/>
      <c r="AR130" s="168"/>
      <c r="AS130" s="166"/>
      <c r="AT130" s="183">
        <v>4.7</v>
      </c>
      <c r="AU130" s="169">
        <v>3</v>
      </c>
      <c r="AV130" s="173">
        <v>3</v>
      </c>
      <c r="AX130" s="228"/>
      <c r="AY130" s="229"/>
      <c r="AZ130" s="229"/>
      <c r="BA130" s="229"/>
      <c r="BB130" s="229"/>
      <c r="BC130" s="230"/>
      <c r="BE130" s="231">
        <v>1</v>
      </c>
      <c r="BF130" s="183"/>
      <c r="BG130" s="183"/>
      <c r="BH130" s="183"/>
      <c r="BI130" s="183"/>
      <c r="BJ130" s="183"/>
      <c r="BK130" s="183"/>
      <c r="BL130" s="183"/>
      <c r="BM130" s="183"/>
      <c r="BN130" s="226"/>
      <c r="BO130" s="227"/>
      <c r="BP130" s="223">
        <v>1</v>
      </c>
      <c r="BQ130" s="225"/>
      <c r="BR130" s="225"/>
      <c r="BS130" s="168"/>
      <c r="BT130" s="168"/>
      <c r="BU130" s="168"/>
      <c r="BV130" s="166"/>
      <c r="BW130" s="183">
        <v>4.7</v>
      </c>
      <c r="BX130" s="169">
        <v>3</v>
      </c>
      <c r="BY130" s="184">
        <v>3</v>
      </c>
      <c r="CA130" s="185">
        <v>3.3</v>
      </c>
      <c r="CB130" s="232" t="s">
        <v>416</v>
      </c>
      <c r="CC130" s="187"/>
      <c r="CD130" s="188">
        <v>1.6</v>
      </c>
      <c r="CE130" s="233" t="s">
        <v>418</v>
      </c>
      <c r="CF130" s="190"/>
      <c r="CG130" s="191">
        <v>1.6</v>
      </c>
      <c r="CH130" s="234" t="s">
        <v>418</v>
      </c>
      <c r="CI130" s="190"/>
      <c r="CJ130" s="235">
        <v>2.589</v>
      </c>
      <c r="CL130" s="236">
        <v>1</v>
      </c>
      <c r="CM130" s="237">
        <v>1</v>
      </c>
      <c r="CN130" s="238">
        <v>1</v>
      </c>
      <c r="CP130" s="239">
        <v>3</v>
      </c>
      <c r="CQ130" s="240">
        <v>3</v>
      </c>
      <c r="CR130" s="240">
        <v>2</v>
      </c>
      <c r="CS130" s="240">
        <v>4</v>
      </c>
      <c r="CT130" s="241">
        <v>3</v>
      </c>
      <c r="CU130" s="242">
        <v>3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>
        <v>8</v>
      </c>
      <c r="DM130" s="248"/>
      <c r="DN130" s="248"/>
      <c r="DO130" s="249"/>
      <c r="DR130" s="250">
        <v>3.4</v>
      </c>
      <c r="DS130" s="397">
        <v>2.2000000000000002</v>
      </c>
      <c r="DT130" s="397">
        <v>3.3</v>
      </c>
      <c r="DU130" s="398"/>
      <c r="DV130" s="391"/>
      <c r="DW130" s="253">
        <v>3.7</v>
      </c>
      <c r="DX130" s="399">
        <v>2.9</v>
      </c>
      <c r="DY130" s="399">
        <v>1.6</v>
      </c>
      <c r="DZ130" s="400"/>
      <c r="EA130" s="391"/>
      <c r="EB130" s="401">
        <v>4.3</v>
      </c>
      <c r="EC130" s="402">
        <v>3.1</v>
      </c>
      <c r="ED130" s="402">
        <v>1.6</v>
      </c>
      <c r="EE130" s="403"/>
      <c r="EF130" s="216">
        <v>3.6</v>
      </c>
      <c r="EG130" s="216">
        <v>2.5</v>
      </c>
      <c r="EH130" s="216">
        <v>2.6</v>
      </c>
      <c r="EI130" s="216">
        <v>0</v>
      </c>
      <c r="EJ130" s="566">
        <v>2.9</v>
      </c>
    </row>
    <row r="131" spans="1:141">
      <c r="A131" s="20">
        <f t="shared" si="3"/>
        <v>70315</v>
      </c>
      <c r="B131" s="456" t="s">
        <v>144</v>
      </c>
      <c r="C131" s="457" t="s">
        <v>347</v>
      </c>
      <c r="D131" s="457" t="s">
        <v>33</v>
      </c>
      <c r="E131" s="457">
        <v>0</v>
      </c>
      <c r="F131" s="223">
        <v>1</v>
      </c>
      <c r="G131" s="183">
        <v>3.5</v>
      </c>
      <c r="H131" s="183">
        <v>2.1</v>
      </c>
      <c r="I131" s="183"/>
      <c r="J131" s="183">
        <v>3.8</v>
      </c>
      <c r="K131" s="183"/>
      <c r="L131" s="183"/>
      <c r="M131" s="183"/>
      <c r="N131" s="183"/>
      <c r="O131" s="224"/>
      <c r="P131" s="167">
        <v>3.3</v>
      </c>
      <c r="Q131" s="223">
        <v>2.6</v>
      </c>
      <c r="R131" s="225"/>
      <c r="S131" s="225"/>
      <c r="T131" s="168"/>
      <c r="U131" s="168"/>
      <c r="V131" s="168"/>
      <c r="W131" s="166"/>
      <c r="X131" s="183">
        <v>4.0999999999999996</v>
      </c>
      <c r="Y131" s="169">
        <v>3.2</v>
      </c>
      <c r="Z131" s="170">
        <v>3.8</v>
      </c>
      <c r="AB131" s="223"/>
      <c r="AC131" s="183">
        <v>1</v>
      </c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1</v>
      </c>
      <c r="AN131" s="225"/>
      <c r="AO131" s="225"/>
      <c r="AP131" s="168"/>
      <c r="AQ131" s="168"/>
      <c r="AR131" s="168"/>
      <c r="AS131" s="166"/>
      <c r="AT131" s="183">
        <v>5</v>
      </c>
      <c r="AU131" s="169">
        <v>3.2</v>
      </c>
      <c r="AV131" s="173">
        <v>3.8</v>
      </c>
      <c r="AX131" s="228"/>
      <c r="AY131" s="229"/>
      <c r="AZ131" s="229"/>
      <c r="BA131" s="229"/>
      <c r="BB131" s="229"/>
      <c r="BC131" s="230"/>
      <c r="BE131" s="231">
        <v>1</v>
      </c>
      <c r="BF131" s="183"/>
      <c r="BG131" s="183"/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/>
      <c r="BR131" s="225"/>
      <c r="BS131" s="168"/>
      <c r="BT131" s="168"/>
      <c r="BU131" s="168"/>
      <c r="BV131" s="166"/>
      <c r="BW131" s="183">
        <v>5</v>
      </c>
      <c r="BX131" s="169">
        <v>3.2</v>
      </c>
      <c r="BY131" s="184">
        <v>3.8</v>
      </c>
      <c r="CA131" s="185">
        <v>3</v>
      </c>
      <c r="CB131" s="232" t="s">
        <v>418</v>
      </c>
      <c r="CC131" s="187"/>
      <c r="CD131" s="188">
        <v>1.6</v>
      </c>
      <c r="CE131" s="233" t="s">
        <v>418</v>
      </c>
      <c r="CF131" s="190"/>
      <c r="CG131" s="191">
        <v>1.6</v>
      </c>
      <c r="CH131" s="234" t="s">
        <v>418</v>
      </c>
      <c r="CI131" s="190"/>
      <c r="CJ131" s="235">
        <v>2.448888889</v>
      </c>
      <c r="CL131" s="236">
        <v>3</v>
      </c>
      <c r="CM131" s="237"/>
      <c r="CN131" s="238"/>
      <c r="CP131" s="239">
        <v>3</v>
      </c>
      <c r="CQ131" s="240">
        <v>3</v>
      </c>
      <c r="CR131" s="240">
        <v>2</v>
      </c>
      <c r="CS131" s="240">
        <v>4</v>
      </c>
      <c r="CT131" s="241">
        <v>4</v>
      </c>
      <c r="CU131" s="242">
        <v>3.2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>
        <v>10</v>
      </c>
      <c r="DM131" s="248"/>
      <c r="DN131" s="248"/>
      <c r="DO131" s="249"/>
      <c r="DR131" s="250">
        <v>2.2999999999999998</v>
      </c>
      <c r="DS131" s="397">
        <v>2.4</v>
      </c>
      <c r="DT131" s="397">
        <v>3</v>
      </c>
      <c r="DU131" s="398"/>
      <c r="DV131" s="391"/>
      <c r="DW131" s="253">
        <v>1.9</v>
      </c>
      <c r="DX131" s="399">
        <v>3.6</v>
      </c>
      <c r="DY131" s="399">
        <v>1.6</v>
      </c>
      <c r="DZ131" s="400"/>
      <c r="EA131" s="391"/>
      <c r="EB131" s="401">
        <v>2.4</v>
      </c>
      <c r="EC131" s="402">
        <v>2.7</v>
      </c>
      <c r="ED131" s="402">
        <v>1.6</v>
      </c>
      <c r="EE131" s="403"/>
      <c r="EF131" s="216">
        <v>2.2000000000000002</v>
      </c>
      <c r="EG131" s="216">
        <v>2.7</v>
      </c>
      <c r="EH131" s="216">
        <v>2.4</v>
      </c>
      <c r="EI131" s="216">
        <v>0</v>
      </c>
      <c r="EJ131" s="566">
        <v>2.4</v>
      </c>
    </row>
    <row r="132" spans="1:141">
      <c r="A132" s="20">
        <f t="shared" si="3"/>
        <v>70316</v>
      </c>
      <c r="B132" s="456" t="s">
        <v>144</v>
      </c>
      <c r="C132" s="457" t="s">
        <v>57</v>
      </c>
      <c r="D132" s="457" t="s">
        <v>348</v>
      </c>
      <c r="E132" s="457">
        <v>0</v>
      </c>
      <c r="F132" s="223">
        <v>1</v>
      </c>
      <c r="G132" s="183">
        <v>4</v>
      </c>
      <c r="H132" s="183">
        <v>2.1</v>
      </c>
      <c r="I132" s="183"/>
      <c r="J132" s="183">
        <v>3</v>
      </c>
      <c r="K132" s="183"/>
      <c r="L132" s="183"/>
      <c r="M132" s="183"/>
      <c r="N132" s="183"/>
      <c r="O132" s="224"/>
      <c r="P132" s="167">
        <v>2</v>
      </c>
      <c r="Q132" s="223">
        <v>2.5</v>
      </c>
      <c r="R132" s="225"/>
      <c r="S132" s="225"/>
      <c r="T132" s="168"/>
      <c r="U132" s="168"/>
      <c r="V132" s="168"/>
      <c r="W132" s="166"/>
      <c r="X132" s="183">
        <v>2.6</v>
      </c>
      <c r="Y132" s="169">
        <v>3</v>
      </c>
      <c r="Z132" s="170">
        <v>3</v>
      </c>
      <c r="AB132" s="223"/>
      <c r="AC132" s="183">
        <v>1</v>
      </c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1</v>
      </c>
      <c r="AN132" s="225"/>
      <c r="AO132" s="225"/>
      <c r="AP132" s="168"/>
      <c r="AQ132" s="168"/>
      <c r="AR132" s="168"/>
      <c r="AS132" s="166"/>
      <c r="AT132" s="183">
        <v>4.0999999999999996</v>
      </c>
      <c r="AU132" s="169">
        <v>3</v>
      </c>
      <c r="AV132" s="173">
        <v>3</v>
      </c>
      <c r="AX132" s="228"/>
      <c r="AY132" s="229"/>
      <c r="AZ132" s="229"/>
      <c r="BA132" s="229"/>
      <c r="BB132" s="229"/>
      <c r="BC132" s="230"/>
      <c r="BE132" s="231">
        <v>1</v>
      </c>
      <c r="BF132" s="183"/>
      <c r="BG132" s="183"/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/>
      <c r="BR132" s="225"/>
      <c r="BS132" s="168"/>
      <c r="BT132" s="168"/>
      <c r="BU132" s="168"/>
      <c r="BV132" s="166"/>
      <c r="BW132" s="183">
        <v>4.4000000000000004</v>
      </c>
      <c r="BX132" s="169">
        <v>3</v>
      </c>
      <c r="BY132" s="184">
        <v>3</v>
      </c>
      <c r="CA132" s="185">
        <v>2.5</v>
      </c>
      <c r="CB132" s="232" t="s">
        <v>418</v>
      </c>
      <c r="CC132" s="187"/>
      <c r="CD132" s="188">
        <v>1.5</v>
      </c>
      <c r="CE132" s="233" t="s">
        <v>418</v>
      </c>
      <c r="CF132" s="190"/>
      <c r="CG132" s="191">
        <v>1.5</v>
      </c>
      <c r="CH132" s="234" t="s">
        <v>418</v>
      </c>
      <c r="CI132" s="190"/>
      <c r="CJ132" s="235">
        <v>2.0950000000000002</v>
      </c>
      <c r="CL132" s="236">
        <v>8</v>
      </c>
      <c r="CM132" s="237">
        <v>3</v>
      </c>
      <c r="CN132" s="238">
        <v>2</v>
      </c>
      <c r="CP132" s="239">
        <v>3</v>
      </c>
      <c r="CQ132" s="240">
        <v>3</v>
      </c>
      <c r="CR132" s="240">
        <v>3</v>
      </c>
      <c r="CS132" s="240">
        <v>4</v>
      </c>
      <c r="CT132" s="241">
        <v>2</v>
      </c>
      <c r="CU132" s="242">
        <v>3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>
        <v>6</v>
      </c>
      <c r="DM132" s="248"/>
      <c r="DN132" s="248"/>
      <c r="DO132" s="249"/>
      <c r="DR132" s="250">
        <v>2.5</v>
      </c>
      <c r="DS132" s="397">
        <v>1.9</v>
      </c>
      <c r="DT132" s="397">
        <v>2.5</v>
      </c>
      <c r="DU132" s="398"/>
      <c r="DV132" s="391"/>
      <c r="DW132" s="253">
        <v>2.4</v>
      </c>
      <c r="DX132" s="399">
        <v>2.7</v>
      </c>
      <c r="DY132" s="399">
        <v>1.5</v>
      </c>
      <c r="DZ132" s="400"/>
      <c r="EA132" s="391"/>
      <c r="EB132" s="401">
        <v>3</v>
      </c>
      <c r="EC132" s="402">
        <v>1.9</v>
      </c>
      <c r="ED132" s="402">
        <v>1.5</v>
      </c>
      <c r="EE132" s="403"/>
      <c r="EF132" s="216">
        <v>2.6</v>
      </c>
      <c r="EG132" s="216">
        <v>2</v>
      </c>
      <c r="EH132" s="216">
        <v>2.1</v>
      </c>
      <c r="EI132" s="216">
        <v>0</v>
      </c>
      <c r="EJ132" s="566">
        <v>2.2000000000000002</v>
      </c>
    </row>
    <row r="133" spans="1:141">
      <c r="A133" s="20">
        <f t="shared" si="3"/>
        <v>70317</v>
      </c>
      <c r="B133" s="456" t="s">
        <v>144</v>
      </c>
      <c r="C133" s="457" t="s">
        <v>57</v>
      </c>
      <c r="D133" s="457" t="s">
        <v>136</v>
      </c>
      <c r="E133" s="457" t="s">
        <v>160</v>
      </c>
      <c r="F133" s="223">
        <v>1</v>
      </c>
      <c r="G133" s="183">
        <v>3.5</v>
      </c>
      <c r="H133" s="183">
        <v>2.1</v>
      </c>
      <c r="I133" s="183"/>
      <c r="J133" s="183">
        <v>3.6</v>
      </c>
      <c r="K133" s="183"/>
      <c r="L133" s="183"/>
      <c r="M133" s="183"/>
      <c r="N133" s="183"/>
      <c r="O133" s="224"/>
      <c r="P133" s="167">
        <v>2</v>
      </c>
      <c r="Q133" s="223">
        <v>2.5</v>
      </c>
      <c r="R133" s="225"/>
      <c r="S133" s="225"/>
      <c r="T133" s="168"/>
      <c r="U133" s="168"/>
      <c r="V133" s="168"/>
      <c r="W133" s="166"/>
      <c r="X133" s="183">
        <v>3.8</v>
      </c>
      <c r="Y133" s="169">
        <v>3.2</v>
      </c>
      <c r="Z133" s="170">
        <v>3.6</v>
      </c>
      <c r="AB133" s="223"/>
      <c r="AC133" s="183">
        <v>1</v>
      </c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1</v>
      </c>
      <c r="AN133" s="225"/>
      <c r="AO133" s="225"/>
      <c r="AP133" s="168"/>
      <c r="AQ133" s="168"/>
      <c r="AR133" s="168"/>
      <c r="AS133" s="166"/>
      <c r="AT133" s="183">
        <v>5</v>
      </c>
      <c r="AU133" s="169">
        <v>3.2</v>
      </c>
      <c r="AV133" s="173">
        <v>3.6</v>
      </c>
      <c r="AX133" s="228"/>
      <c r="AY133" s="229"/>
      <c r="AZ133" s="229"/>
      <c r="BA133" s="229"/>
      <c r="BB133" s="229"/>
      <c r="BC133" s="230"/>
      <c r="BE133" s="231">
        <v>1</v>
      </c>
      <c r="BF133" s="183"/>
      <c r="BG133" s="183"/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/>
      <c r="BR133" s="225"/>
      <c r="BS133" s="168"/>
      <c r="BT133" s="168"/>
      <c r="BU133" s="168"/>
      <c r="BV133" s="166"/>
      <c r="BW133" s="183">
        <v>5</v>
      </c>
      <c r="BX133" s="169">
        <v>3.2</v>
      </c>
      <c r="BY133" s="184">
        <v>3.6</v>
      </c>
      <c r="CA133" s="185">
        <v>2.6</v>
      </c>
      <c r="CB133" s="232" t="s">
        <v>418</v>
      </c>
      <c r="CC133" s="187"/>
      <c r="CD133" s="188">
        <v>1.6</v>
      </c>
      <c r="CE133" s="233" t="s">
        <v>418</v>
      </c>
      <c r="CF133" s="190"/>
      <c r="CG133" s="191">
        <v>1.6</v>
      </c>
      <c r="CH133" s="234" t="s">
        <v>418</v>
      </c>
      <c r="CI133" s="190"/>
      <c r="CJ133" s="235">
        <v>2.2397777780000001</v>
      </c>
      <c r="CL133" s="236">
        <v>4</v>
      </c>
      <c r="CM133" s="237"/>
      <c r="CN133" s="238"/>
      <c r="CP133" s="239">
        <v>3</v>
      </c>
      <c r="CQ133" s="240">
        <v>3</v>
      </c>
      <c r="CR133" s="240">
        <v>3</v>
      </c>
      <c r="CS133" s="240">
        <v>4</v>
      </c>
      <c r="CT133" s="241">
        <v>3</v>
      </c>
      <c r="CU133" s="242">
        <v>3.2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>
        <v>6</v>
      </c>
      <c r="DM133" s="248"/>
      <c r="DN133" s="248"/>
      <c r="DO133" s="249"/>
      <c r="DR133" s="250">
        <v>2.2000000000000002</v>
      </c>
      <c r="DS133" s="397">
        <v>2.1</v>
      </c>
      <c r="DT133" s="397">
        <v>2.6</v>
      </c>
      <c r="DU133" s="398"/>
      <c r="DV133" s="391"/>
      <c r="DW133" s="253">
        <v>1.8</v>
      </c>
      <c r="DX133" s="399">
        <v>1.6</v>
      </c>
      <c r="DY133" s="399">
        <v>1.6</v>
      </c>
      <c r="DZ133" s="400"/>
      <c r="EA133" s="391"/>
      <c r="EB133" s="401">
        <v>2.7</v>
      </c>
      <c r="EC133" s="402">
        <v>2.6</v>
      </c>
      <c r="ED133" s="402">
        <v>1.6</v>
      </c>
      <c r="EE133" s="403"/>
      <c r="EF133" s="216">
        <v>2.2000000000000002</v>
      </c>
      <c r="EG133" s="216">
        <v>2.1</v>
      </c>
      <c r="EH133" s="216">
        <v>2.2000000000000002</v>
      </c>
      <c r="EI133" s="216">
        <v>0</v>
      </c>
      <c r="EJ133" s="566">
        <v>2.2000000000000002</v>
      </c>
    </row>
    <row r="134" spans="1:141">
      <c r="A134" s="20">
        <f t="shared" si="3"/>
        <v>70318</v>
      </c>
      <c r="B134" s="456" t="s">
        <v>103</v>
      </c>
      <c r="C134" s="457" t="s">
        <v>56</v>
      </c>
      <c r="D134" s="457" t="s">
        <v>22</v>
      </c>
      <c r="E134" s="457" t="s">
        <v>123</v>
      </c>
      <c r="F134" s="223">
        <v>5</v>
      </c>
      <c r="G134" s="183">
        <v>3</v>
      </c>
      <c r="H134" s="183">
        <v>1</v>
      </c>
      <c r="I134" s="183"/>
      <c r="J134" s="183">
        <v>3.5</v>
      </c>
      <c r="K134" s="183"/>
      <c r="L134" s="183"/>
      <c r="M134" s="183"/>
      <c r="N134" s="183"/>
      <c r="O134" s="224"/>
      <c r="P134" s="167">
        <v>3</v>
      </c>
      <c r="Q134" s="223">
        <v>3.1</v>
      </c>
      <c r="R134" s="225"/>
      <c r="S134" s="225"/>
      <c r="T134" s="168"/>
      <c r="U134" s="168"/>
      <c r="V134" s="168"/>
      <c r="W134" s="166"/>
      <c r="X134" s="183">
        <v>5</v>
      </c>
      <c r="Y134" s="169">
        <v>3.8</v>
      </c>
      <c r="Z134" s="170">
        <v>3.5</v>
      </c>
      <c r="AB134" s="223"/>
      <c r="AC134" s="183">
        <v>1</v>
      </c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1</v>
      </c>
      <c r="AN134" s="225"/>
      <c r="AO134" s="225"/>
      <c r="AP134" s="168"/>
      <c r="AQ134" s="168"/>
      <c r="AR134" s="168"/>
      <c r="AS134" s="166"/>
      <c r="AT134" s="183">
        <v>5</v>
      </c>
      <c r="AU134" s="169">
        <v>3.8</v>
      </c>
      <c r="AV134" s="173">
        <v>3.5</v>
      </c>
      <c r="AX134" s="228"/>
      <c r="AY134" s="229"/>
      <c r="AZ134" s="229"/>
      <c r="BA134" s="229"/>
      <c r="BB134" s="229"/>
      <c r="BC134" s="230"/>
      <c r="BE134" s="231">
        <v>5</v>
      </c>
      <c r="BF134" s="183"/>
      <c r="BG134" s="183"/>
      <c r="BH134" s="183"/>
      <c r="BI134" s="183"/>
      <c r="BJ134" s="183"/>
      <c r="BK134" s="183"/>
      <c r="BL134" s="183"/>
      <c r="BM134" s="183"/>
      <c r="BN134" s="226"/>
      <c r="BO134" s="227"/>
      <c r="BP134" s="223">
        <v>5</v>
      </c>
      <c r="BQ134" s="225"/>
      <c r="BR134" s="225"/>
      <c r="BS134" s="168"/>
      <c r="BT134" s="168"/>
      <c r="BU134" s="168"/>
      <c r="BV134" s="166"/>
      <c r="BW134" s="183">
        <v>5</v>
      </c>
      <c r="BX134" s="169">
        <v>3.8</v>
      </c>
      <c r="BY134" s="184">
        <v>3.5</v>
      </c>
      <c r="CA134" s="185">
        <v>3.3</v>
      </c>
      <c r="CB134" s="232" t="s">
        <v>416</v>
      </c>
      <c r="CC134" s="187"/>
      <c r="CD134" s="188">
        <v>1.7</v>
      </c>
      <c r="CE134" s="233" t="s">
        <v>418</v>
      </c>
      <c r="CF134" s="190"/>
      <c r="CG134" s="191">
        <v>4.9000000000000004</v>
      </c>
      <c r="CH134" s="234" t="s">
        <v>421</v>
      </c>
      <c r="CI134" s="190"/>
      <c r="CJ134" s="235">
        <v>3.31</v>
      </c>
      <c r="CL134" s="236"/>
      <c r="CM134" s="237"/>
      <c r="CN134" s="238"/>
      <c r="CP134" s="239">
        <v>4</v>
      </c>
      <c r="CQ134" s="240">
        <v>2</v>
      </c>
      <c r="CR134" s="240">
        <v>4</v>
      </c>
      <c r="CS134" s="240">
        <v>5</v>
      </c>
      <c r="CT134" s="241">
        <v>4</v>
      </c>
      <c r="CU134" s="242">
        <v>3.8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>
        <v>9</v>
      </c>
      <c r="DM134" s="248"/>
      <c r="DN134" s="248"/>
      <c r="DO134" s="249"/>
      <c r="DR134" s="250">
        <v>2.8</v>
      </c>
      <c r="DS134" s="397">
        <v>3.7</v>
      </c>
      <c r="DT134" s="397">
        <v>3.3</v>
      </c>
      <c r="DU134" s="398"/>
      <c r="DV134" s="391"/>
      <c r="DW134" s="253">
        <v>4</v>
      </c>
      <c r="DX134" s="399">
        <v>3.6</v>
      </c>
      <c r="DY134" s="399">
        <v>1.7</v>
      </c>
      <c r="DZ134" s="400"/>
      <c r="EA134" s="391"/>
      <c r="EB134" s="401">
        <v>4.5999999999999996</v>
      </c>
      <c r="EC134" s="402">
        <v>3.7</v>
      </c>
      <c r="ED134" s="402">
        <v>4.9000000000000004</v>
      </c>
      <c r="EE134" s="403"/>
      <c r="EF134" s="216">
        <v>3.4</v>
      </c>
      <c r="EG134" s="216">
        <v>3.7</v>
      </c>
      <c r="EH134" s="216">
        <v>3.3</v>
      </c>
      <c r="EI134" s="216">
        <v>0</v>
      </c>
      <c r="EJ134" s="566">
        <v>3.5</v>
      </c>
    </row>
    <row r="135" spans="1:141">
      <c r="A135" s="20">
        <f t="shared" si="3"/>
        <v>70319</v>
      </c>
      <c r="B135" s="456" t="s">
        <v>116</v>
      </c>
      <c r="C135" s="457" t="s">
        <v>349</v>
      </c>
      <c r="D135" s="457" t="s">
        <v>74</v>
      </c>
      <c r="E135" s="457" t="s">
        <v>169</v>
      </c>
      <c r="F135" s="223">
        <v>5</v>
      </c>
      <c r="G135" s="183">
        <v>3.5</v>
      </c>
      <c r="H135" s="183">
        <v>5</v>
      </c>
      <c r="I135" s="183"/>
      <c r="J135" s="183">
        <v>3.5</v>
      </c>
      <c r="K135" s="183"/>
      <c r="L135" s="183"/>
      <c r="M135" s="183"/>
      <c r="N135" s="183"/>
      <c r="O135" s="224"/>
      <c r="P135" s="167">
        <v>2</v>
      </c>
      <c r="Q135" s="223">
        <v>4.2</v>
      </c>
      <c r="R135" s="225"/>
      <c r="S135" s="225"/>
      <c r="T135" s="168"/>
      <c r="U135" s="168"/>
      <c r="V135" s="168"/>
      <c r="W135" s="166"/>
      <c r="X135" s="183">
        <v>5</v>
      </c>
      <c r="Y135" s="169">
        <v>2.2000000000000002</v>
      </c>
      <c r="Z135" s="170">
        <v>3.5</v>
      </c>
      <c r="AB135" s="223"/>
      <c r="AC135" s="183">
        <v>1</v>
      </c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1</v>
      </c>
      <c r="AN135" s="225"/>
      <c r="AO135" s="225"/>
      <c r="AP135" s="168"/>
      <c r="AQ135" s="168"/>
      <c r="AR135" s="168"/>
      <c r="AS135" s="166"/>
      <c r="AT135" s="183">
        <v>5</v>
      </c>
      <c r="AU135" s="169">
        <v>2.2000000000000002</v>
      </c>
      <c r="AV135" s="173">
        <v>3.5</v>
      </c>
      <c r="AX135" s="228"/>
      <c r="AY135" s="229"/>
      <c r="AZ135" s="229"/>
      <c r="BA135" s="229"/>
      <c r="BB135" s="229"/>
      <c r="BC135" s="230"/>
      <c r="BE135" s="231">
        <v>1</v>
      </c>
      <c r="BF135" s="183"/>
      <c r="BG135" s="183"/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/>
      <c r="BR135" s="225"/>
      <c r="BS135" s="168"/>
      <c r="BT135" s="168"/>
      <c r="BU135" s="168"/>
      <c r="BV135" s="166"/>
      <c r="BW135" s="183">
        <v>5</v>
      </c>
      <c r="BX135" s="169">
        <v>2.2000000000000002</v>
      </c>
      <c r="BY135" s="184">
        <v>3.5</v>
      </c>
      <c r="CA135" s="185">
        <v>3.7</v>
      </c>
      <c r="CB135" s="232" t="s">
        <v>416</v>
      </c>
      <c r="CC135" s="187"/>
      <c r="CD135" s="188">
        <v>1.6</v>
      </c>
      <c r="CE135" s="233" t="s">
        <v>418</v>
      </c>
      <c r="CF135" s="190"/>
      <c r="CG135" s="191">
        <v>1.6</v>
      </c>
      <c r="CH135" s="234" t="s">
        <v>418</v>
      </c>
      <c r="CI135" s="190"/>
      <c r="CJ135" s="235">
        <v>2.8660000000000001</v>
      </c>
      <c r="CL135" s="236"/>
      <c r="CM135" s="237"/>
      <c r="CN135" s="238"/>
      <c r="CP135" s="239">
        <v>2</v>
      </c>
      <c r="CQ135" s="240">
        <v>3</v>
      </c>
      <c r="CR135" s="240">
        <v>1</v>
      </c>
      <c r="CS135" s="240">
        <v>1</v>
      </c>
      <c r="CT135" s="241">
        <v>4</v>
      </c>
      <c r="CU135" s="242">
        <v>2.2000000000000002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>
        <v>4</v>
      </c>
      <c r="DM135" s="248"/>
      <c r="DN135" s="248"/>
      <c r="DO135" s="249"/>
      <c r="DR135" s="250">
        <v>2.4</v>
      </c>
      <c r="DS135" s="397">
        <v>1.5</v>
      </c>
      <c r="DT135" s="397">
        <v>3.7</v>
      </c>
      <c r="DU135" s="398"/>
      <c r="DV135" s="391"/>
      <c r="DW135" s="253">
        <v>1.9</v>
      </c>
      <c r="DX135" s="399">
        <v>1.6</v>
      </c>
      <c r="DY135" s="399">
        <v>1.6</v>
      </c>
      <c r="DZ135" s="400"/>
      <c r="EA135" s="391"/>
      <c r="EB135" s="401">
        <v>1.9</v>
      </c>
      <c r="EC135" s="402">
        <v>1.6</v>
      </c>
      <c r="ED135" s="402">
        <v>1.6</v>
      </c>
      <c r="EE135" s="403"/>
      <c r="EF135" s="216">
        <v>2.2000000000000002</v>
      </c>
      <c r="EG135" s="216">
        <v>1.6</v>
      </c>
      <c r="EH135" s="216">
        <v>2.9</v>
      </c>
      <c r="EI135" s="216">
        <v>0</v>
      </c>
      <c r="EJ135" s="566">
        <v>2.2000000000000002</v>
      </c>
    </row>
    <row r="136" spans="1:141">
      <c r="A136" s="20">
        <f t="shared" si="3"/>
        <v>70320</v>
      </c>
      <c r="B136" s="456" t="s">
        <v>145</v>
      </c>
      <c r="C136" s="457" t="s">
        <v>330</v>
      </c>
      <c r="D136" s="457" t="s">
        <v>174</v>
      </c>
      <c r="E136" s="457" t="s">
        <v>350</v>
      </c>
      <c r="F136" s="223">
        <v>5</v>
      </c>
      <c r="G136" s="183">
        <v>3</v>
      </c>
      <c r="H136" s="183">
        <v>5</v>
      </c>
      <c r="I136" s="183"/>
      <c r="J136" s="183">
        <v>4.5</v>
      </c>
      <c r="K136" s="183"/>
      <c r="L136" s="183"/>
      <c r="M136" s="183"/>
      <c r="N136" s="183"/>
      <c r="O136" s="224"/>
      <c r="P136" s="167">
        <v>4.3</v>
      </c>
      <c r="Q136" s="223">
        <v>4.4000000000000004</v>
      </c>
      <c r="R136" s="225"/>
      <c r="S136" s="225"/>
      <c r="T136" s="168"/>
      <c r="U136" s="168"/>
      <c r="V136" s="168"/>
      <c r="W136" s="166"/>
      <c r="X136" s="183">
        <v>4.4000000000000004</v>
      </c>
      <c r="Y136" s="169">
        <v>4.4000000000000004</v>
      </c>
      <c r="Z136" s="170">
        <v>4.5</v>
      </c>
      <c r="AB136" s="223"/>
      <c r="AC136" s="183">
        <v>1</v>
      </c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1</v>
      </c>
      <c r="AN136" s="225"/>
      <c r="AO136" s="225"/>
      <c r="AP136" s="168"/>
      <c r="AQ136" s="168"/>
      <c r="AR136" s="168"/>
      <c r="AS136" s="166"/>
      <c r="AT136" s="183">
        <v>5</v>
      </c>
      <c r="AU136" s="169">
        <v>4.4000000000000004</v>
      </c>
      <c r="AV136" s="173">
        <v>4.5</v>
      </c>
      <c r="AX136" s="228"/>
      <c r="AY136" s="229"/>
      <c r="AZ136" s="229"/>
      <c r="BA136" s="229"/>
      <c r="BB136" s="229"/>
      <c r="BC136" s="230"/>
      <c r="BE136" s="231">
        <v>1</v>
      </c>
      <c r="BF136" s="183"/>
      <c r="BG136" s="183"/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/>
      <c r="BR136" s="225"/>
      <c r="BS136" s="168"/>
      <c r="BT136" s="168"/>
      <c r="BU136" s="168"/>
      <c r="BV136" s="166"/>
      <c r="BW136" s="183">
        <v>5</v>
      </c>
      <c r="BX136" s="169">
        <v>4.4000000000000004</v>
      </c>
      <c r="BY136" s="184">
        <v>4.5</v>
      </c>
      <c r="CA136" s="185">
        <v>4.4000000000000004</v>
      </c>
      <c r="CB136" s="232" t="s">
        <v>417</v>
      </c>
      <c r="CC136" s="187"/>
      <c r="CD136" s="188">
        <v>1.7</v>
      </c>
      <c r="CE136" s="233" t="s">
        <v>418</v>
      </c>
      <c r="CF136" s="190"/>
      <c r="CG136" s="191">
        <v>1.7</v>
      </c>
      <c r="CH136" s="234" t="s">
        <v>418</v>
      </c>
      <c r="CI136" s="190"/>
      <c r="CJ136" s="235">
        <v>3.3149999999999999</v>
      </c>
      <c r="CL136" s="236">
        <v>2</v>
      </c>
      <c r="CM136" s="237"/>
      <c r="CN136" s="238"/>
      <c r="CP136" s="239">
        <v>4</v>
      </c>
      <c r="CQ136" s="240">
        <v>4</v>
      </c>
      <c r="CR136" s="240">
        <v>4</v>
      </c>
      <c r="CS136" s="240">
        <v>5</v>
      </c>
      <c r="CT136" s="241">
        <v>5</v>
      </c>
      <c r="CU136" s="242">
        <v>4.4000000000000004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>
        <v>13</v>
      </c>
      <c r="DM136" s="248"/>
      <c r="DN136" s="248"/>
      <c r="DO136" s="249"/>
      <c r="DR136" s="250">
        <v>3.3</v>
      </c>
      <c r="DS136" s="397">
        <v>3.6</v>
      </c>
      <c r="DT136" s="397">
        <v>4.4000000000000004</v>
      </c>
      <c r="DU136" s="398"/>
      <c r="DV136" s="391"/>
      <c r="DW136" s="253">
        <v>4.2</v>
      </c>
      <c r="DX136" s="399">
        <v>4.0999999999999996</v>
      </c>
      <c r="DY136" s="399">
        <v>1.7</v>
      </c>
      <c r="DZ136" s="400"/>
      <c r="EA136" s="391"/>
      <c r="EB136" s="401">
        <v>4</v>
      </c>
      <c r="EC136" s="402">
        <v>2.8</v>
      </c>
      <c r="ED136" s="402">
        <v>1.7</v>
      </c>
      <c r="EE136" s="403"/>
      <c r="EF136" s="216">
        <v>3.6</v>
      </c>
      <c r="EG136" s="216">
        <v>3.5</v>
      </c>
      <c r="EH136" s="216">
        <v>3.3</v>
      </c>
      <c r="EI136" s="216">
        <v>0</v>
      </c>
      <c r="EJ136" s="566">
        <v>3.5</v>
      </c>
    </row>
    <row r="137" spans="1:141">
      <c r="A137" s="20">
        <f t="shared" si="3"/>
        <v>70321</v>
      </c>
      <c r="B137" s="456" t="s">
        <v>85</v>
      </c>
      <c r="C137" s="457" t="s">
        <v>351</v>
      </c>
      <c r="D137" s="457" t="s">
        <v>352</v>
      </c>
      <c r="E137" s="457" t="s">
        <v>92</v>
      </c>
      <c r="F137" s="223">
        <v>5</v>
      </c>
      <c r="G137" s="183">
        <v>4.5</v>
      </c>
      <c r="H137" s="183">
        <v>5</v>
      </c>
      <c r="I137" s="183"/>
      <c r="J137" s="183">
        <v>4.9000000000000004</v>
      </c>
      <c r="K137" s="183"/>
      <c r="L137" s="183"/>
      <c r="M137" s="183"/>
      <c r="N137" s="183"/>
      <c r="O137" s="224"/>
      <c r="P137" s="167">
        <v>2</v>
      </c>
      <c r="Q137" s="223">
        <v>4.8</v>
      </c>
      <c r="R137" s="225"/>
      <c r="S137" s="225"/>
      <c r="T137" s="168"/>
      <c r="U137" s="168"/>
      <c r="V137" s="168"/>
      <c r="W137" s="166"/>
      <c r="X137" s="183">
        <v>5</v>
      </c>
      <c r="Y137" s="169">
        <v>4.8</v>
      </c>
      <c r="Z137" s="170">
        <v>4.9000000000000004</v>
      </c>
      <c r="AB137" s="223"/>
      <c r="AC137" s="183">
        <v>5</v>
      </c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5</v>
      </c>
      <c r="AN137" s="225"/>
      <c r="AO137" s="225"/>
      <c r="AP137" s="168"/>
      <c r="AQ137" s="168"/>
      <c r="AR137" s="168"/>
      <c r="AS137" s="166"/>
      <c r="AT137" s="183">
        <v>5</v>
      </c>
      <c r="AU137" s="169">
        <v>4.8</v>
      </c>
      <c r="AV137" s="173">
        <v>4.9000000000000004</v>
      </c>
      <c r="AX137" s="228"/>
      <c r="AY137" s="229"/>
      <c r="AZ137" s="229"/>
      <c r="BA137" s="229"/>
      <c r="BB137" s="229"/>
      <c r="BC137" s="230"/>
      <c r="BE137" s="231">
        <v>4</v>
      </c>
      <c r="BF137" s="183"/>
      <c r="BG137" s="183"/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/>
      <c r="BR137" s="225"/>
      <c r="BS137" s="168"/>
      <c r="BT137" s="168"/>
      <c r="BU137" s="168"/>
      <c r="BV137" s="166"/>
      <c r="BW137" s="183">
        <v>5</v>
      </c>
      <c r="BX137" s="169">
        <v>4.8</v>
      </c>
      <c r="BY137" s="184">
        <v>4.9000000000000004</v>
      </c>
      <c r="CA137" s="185">
        <v>4.3</v>
      </c>
      <c r="CB137" s="232" t="s">
        <v>417</v>
      </c>
      <c r="CC137" s="187"/>
      <c r="CD137" s="188">
        <v>4.9000000000000004</v>
      </c>
      <c r="CE137" s="233" t="s">
        <v>421</v>
      </c>
      <c r="CF137" s="190"/>
      <c r="CG137" s="191">
        <v>4.2</v>
      </c>
      <c r="CH137" s="234" t="s">
        <v>417</v>
      </c>
      <c r="CI137" s="190"/>
      <c r="CJ137" s="235">
        <v>4.3969444439999998</v>
      </c>
      <c r="CL137" s="236"/>
      <c r="CM137" s="237"/>
      <c r="CN137" s="238"/>
      <c r="CP137" s="239">
        <v>5</v>
      </c>
      <c r="CQ137" s="240">
        <v>4</v>
      </c>
      <c r="CR137" s="240">
        <v>5</v>
      </c>
      <c r="CS137" s="240">
        <v>5</v>
      </c>
      <c r="CT137" s="241">
        <v>5</v>
      </c>
      <c r="CU137" s="242">
        <v>4.8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>
        <v>6</v>
      </c>
      <c r="DM137" s="248"/>
      <c r="DN137" s="248"/>
      <c r="DO137" s="249"/>
      <c r="DR137" s="250">
        <v>3.6</v>
      </c>
      <c r="DS137" s="397">
        <v>3.9</v>
      </c>
      <c r="DT137" s="397">
        <v>4.3</v>
      </c>
      <c r="DU137" s="398"/>
      <c r="DV137" s="391"/>
      <c r="DW137" s="253">
        <v>4.2</v>
      </c>
      <c r="DX137" s="399">
        <v>4.5999999999999996</v>
      </c>
      <c r="DY137" s="399">
        <v>4.9000000000000004</v>
      </c>
      <c r="DZ137" s="400"/>
      <c r="EA137" s="391"/>
      <c r="EB137" s="401">
        <v>3</v>
      </c>
      <c r="EC137" s="402">
        <v>4.8</v>
      </c>
      <c r="ED137" s="402">
        <v>4.2</v>
      </c>
      <c r="EE137" s="403"/>
      <c r="EF137" s="216">
        <v>3.6</v>
      </c>
      <c r="EG137" s="216">
        <v>4.2</v>
      </c>
      <c r="EH137" s="216">
        <v>4.4000000000000004</v>
      </c>
      <c r="EI137" s="216">
        <v>0</v>
      </c>
      <c r="EJ137" s="566">
        <v>4.0999999999999996</v>
      </c>
    </row>
    <row r="138" spans="1:141">
      <c r="A138" s="20">
        <f t="shared" si="3"/>
        <v>70322</v>
      </c>
      <c r="B138" s="456" t="s">
        <v>353</v>
      </c>
      <c r="C138" s="457" t="s">
        <v>354</v>
      </c>
      <c r="D138" s="457" t="s">
        <v>355</v>
      </c>
      <c r="E138" s="457" t="s">
        <v>97</v>
      </c>
      <c r="F138" s="223"/>
      <c r="G138" s="183"/>
      <c r="H138" s="183"/>
      <c r="I138" s="183"/>
      <c r="J138" s="183"/>
      <c r="K138" s="183"/>
      <c r="L138" s="183"/>
      <c r="M138" s="183"/>
      <c r="N138" s="183"/>
      <c r="O138" s="224"/>
      <c r="P138" s="167">
        <v>1</v>
      </c>
      <c r="Q138" s="223">
        <v>0</v>
      </c>
      <c r="R138" s="225"/>
      <c r="S138" s="225"/>
      <c r="T138" s="168"/>
      <c r="U138" s="168"/>
      <c r="V138" s="168"/>
      <c r="W138" s="166"/>
      <c r="X138" s="183">
        <v>-0.1</v>
      </c>
      <c r="Y138" s="169">
        <v>0</v>
      </c>
      <c r="Z138" s="170">
        <v>0</v>
      </c>
      <c r="AB138" s="223"/>
      <c r="AC138" s="183"/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0</v>
      </c>
      <c r="AN138" s="225"/>
      <c r="AO138" s="225"/>
      <c r="AP138" s="168"/>
      <c r="AQ138" s="168"/>
      <c r="AR138" s="168"/>
      <c r="AS138" s="166"/>
      <c r="AT138" s="183">
        <v>-0.1</v>
      </c>
      <c r="AU138" s="169">
        <v>0</v>
      </c>
      <c r="AV138" s="173">
        <v>0</v>
      </c>
      <c r="AX138" s="228"/>
      <c r="AY138" s="229"/>
      <c r="AZ138" s="229"/>
      <c r="BA138" s="229"/>
      <c r="BB138" s="229"/>
      <c r="BC138" s="230"/>
      <c r="BE138" s="231"/>
      <c r="BF138" s="183"/>
      <c r="BG138" s="183"/>
      <c r="BH138" s="183"/>
      <c r="BI138" s="183"/>
      <c r="BJ138" s="183"/>
      <c r="BK138" s="183"/>
      <c r="BL138" s="183"/>
      <c r="BM138" s="183"/>
      <c r="BN138" s="226"/>
      <c r="BO138" s="227"/>
      <c r="BP138" s="223">
        <v>0</v>
      </c>
      <c r="BQ138" s="225"/>
      <c r="BR138" s="225"/>
      <c r="BS138" s="168"/>
      <c r="BT138" s="168"/>
      <c r="BU138" s="168"/>
      <c r="BV138" s="166"/>
      <c r="BW138" s="183">
        <v>-0.1</v>
      </c>
      <c r="BX138" s="169">
        <v>0</v>
      </c>
      <c r="BY138" s="184">
        <v>0</v>
      </c>
      <c r="CA138" s="185">
        <v>0.2</v>
      </c>
      <c r="CB138" s="232" t="s">
        <v>418</v>
      </c>
      <c r="CC138" s="187"/>
      <c r="CD138" s="188">
        <v>0</v>
      </c>
      <c r="CE138" s="233" t="s">
        <v>418</v>
      </c>
      <c r="CF138" s="190"/>
      <c r="CG138" s="191">
        <v>0</v>
      </c>
      <c r="CH138" s="234" t="s">
        <v>418</v>
      </c>
      <c r="CI138" s="190"/>
      <c r="CJ138" s="235">
        <v>0.11</v>
      </c>
      <c r="CL138" s="236">
        <v>17</v>
      </c>
      <c r="CM138" s="237">
        <v>17</v>
      </c>
      <c r="CN138" s="238">
        <v>17</v>
      </c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2.1</v>
      </c>
      <c r="DS138" s="397">
        <v>1.8</v>
      </c>
      <c r="DT138" s="397">
        <v>0.2</v>
      </c>
      <c r="DU138" s="398"/>
      <c r="DV138" s="391"/>
      <c r="DW138" s="253">
        <v>1.8</v>
      </c>
      <c r="DX138" s="399">
        <v>1.6</v>
      </c>
      <c r="DY138" s="399">
        <v>0</v>
      </c>
      <c r="DZ138" s="400"/>
      <c r="EA138" s="391"/>
      <c r="EB138" s="401">
        <v>1.8</v>
      </c>
      <c r="EC138" s="402">
        <v>1.6</v>
      </c>
      <c r="ED138" s="402">
        <v>0</v>
      </c>
      <c r="EE138" s="403"/>
      <c r="EF138" s="216">
        <v>2</v>
      </c>
      <c r="EG138" s="216">
        <v>1.7</v>
      </c>
      <c r="EH138" s="216">
        <v>0.1</v>
      </c>
      <c r="EI138" s="216">
        <v>0</v>
      </c>
      <c r="EJ138" s="566">
        <v>0</v>
      </c>
      <c r="EK138" t="s">
        <v>484</v>
      </c>
    </row>
    <row r="139" spans="1:141">
      <c r="A139" s="20">
        <f t="shared" si="3"/>
        <v>70323</v>
      </c>
      <c r="B139" s="456" t="s">
        <v>424</v>
      </c>
      <c r="C139" s="457" t="s">
        <v>157</v>
      </c>
      <c r="D139" s="457" t="s">
        <v>136</v>
      </c>
      <c r="E139" s="457" t="s">
        <v>160</v>
      </c>
      <c r="F139" s="223">
        <v>3.1</v>
      </c>
      <c r="G139" s="183">
        <v>5</v>
      </c>
      <c r="H139" s="183">
        <v>5</v>
      </c>
      <c r="I139" s="183"/>
      <c r="J139" s="183">
        <v>3.8</v>
      </c>
      <c r="K139" s="183"/>
      <c r="L139" s="183"/>
      <c r="M139" s="183"/>
      <c r="N139" s="183"/>
      <c r="O139" s="224"/>
      <c r="P139" s="167">
        <v>2</v>
      </c>
      <c r="Q139" s="223">
        <v>4.2</v>
      </c>
      <c r="R139" s="225"/>
      <c r="S139" s="225"/>
      <c r="T139" s="168"/>
      <c r="U139" s="168"/>
      <c r="V139" s="168"/>
      <c r="W139" s="166"/>
      <c r="X139" s="183">
        <v>3.8</v>
      </c>
      <c r="Y139" s="169">
        <v>3.4</v>
      </c>
      <c r="Z139" s="170">
        <v>3.8</v>
      </c>
      <c r="AB139" s="223"/>
      <c r="AC139" s="183">
        <v>1</v>
      </c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1</v>
      </c>
      <c r="AN139" s="225"/>
      <c r="AO139" s="225"/>
      <c r="AP139" s="168"/>
      <c r="AQ139" s="168"/>
      <c r="AR139" s="168"/>
      <c r="AS139" s="166"/>
      <c r="AT139" s="183">
        <v>4.4000000000000004</v>
      </c>
      <c r="AU139" s="169">
        <v>3.4</v>
      </c>
      <c r="AV139" s="173">
        <v>3.8</v>
      </c>
      <c r="AX139" s="228"/>
      <c r="AY139" s="229"/>
      <c r="AZ139" s="229"/>
      <c r="BA139" s="229"/>
      <c r="BB139" s="229"/>
      <c r="BC139" s="230"/>
      <c r="BE139" s="231">
        <v>3.1</v>
      </c>
      <c r="BF139" s="183"/>
      <c r="BG139" s="183"/>
      <c r="BH139" s="183"/>
      <c r="BI139" s="183"/>
      <c r="BJ139" s="183"/>
      <c r="BK139" s="183"/>
      <c r="BL139" s="183"/>
      <c r="BM139" s="183"/>
      <c r="BN139" s="226"/>
      <c r="BO139" s="227"/>
      <c r="BP139" s="223">
        <v>3.1</v>
      </c>
      <c r="BQ139" s="225"/>
      <c r="BR139" s="225"/>
      <c r="BS139" s="168"/>
      <c r="BT139" s="168"/>
      <c r="BU139" s="168"/>
      <c r="BV139" s="166"/>
      <c r="BW139" s="183">
        <v>4.0999999999999996</v>
      </c>
      <c r="BX139" s="169">
        <v>3.4</v>
      </c>
      <c r="BY139" s="184">
        <v>3.8</v>
      </c>
      <c r="CA139" s="185">
        <v>3.7</v>
      </c>
      <c r="CB139" s="232" t="s">
        <v>416</v>
      </c>
      <c r="CC139" s="187"/>
      <c r="CD139" s="188">
        <v>1.6</v>
      </c>
      <c r="CE139" s="233" t="s">
        <v>418</v>
      </c>
      <c r="CF139" s="190"/>
      <c r="CG139" s="191">
        <v>3.3</v>
      </c>
      <c r="CH139" s="234" t="s">
        <v>416</v>
      </c>
      <c r="CI139" s="190"/>
      <c r="CJ139" s="235">
        <v>3.1706666669999999</v>
      </c>
      <c r="CL139" s="236">
        <v>4</v>
      </c>
      <c r="CM139" s="237">
        <v>2</v>
      </c>
      <c r="CN139" s="238">
        <v>3</v>
      </c>
      <c r="CP139" s="239">
        <v>4</v>
      </c>
      <c r="CQ139" s="240">
        <v>3</v>
      </c>
      <c r="CR139" s="240">
        <v>3</v>
      </c>
      <c r="CS139" s="240">
        <v>4</v>
      </c>
      <c r="CT139" s="241">
        <v>3</v>
      </c>
      <c r="CU139" s="242">
        <v>3.4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>
        <v>5</v>
      </c>
      <c r="DM139" s="248"/>
      <c r="DN139" s="248"/>
      <c r="DO139" s="249"/>
      <c r="DR139" s="250">
        <v>1.1000000000000001</v>
      </c>
      <c r="DS139" s="397">
        <v>2.4</v>
      </c>
      <c r="DT139" s="397">
        <v>3.7</v>
      </c>
      <c r="DU139" s="398"/>
      <c r="DV139" s="391"/>
      <c r="DW139" s="253">
        <v>1.1000000000000001</v>
      </c>
      <c r="DX139" s="399">
        <v>2.2000000000000002</v>
      </c>
      <c r="DY139" s="399">
        <v>1.6</v>
      </c>
      <c r="DZ139" s="400"/>
      <c r="EA139" s="391"/>
      <c r="EB139" s="401">
        <v>1.1000000000000001</v>
      </c>
      <c r="EC139" s="402">
        <v>1.6</v>
      </c>
      <c r="ED139" s="402">
        <v>3.3</v>
      </c>
      <c r="EE139" s="403"/>
      <c r="EF139" s="216">
        <v>1.1000000000000001</v>
      </c>
      <c r="EG139" s="216">
        <v>2.2000000000000002</v>
      </c>
      <c r="EH139" s="216">
        <v>3.2</v>
      </c>
      <c r="EI139" s="216">
        <v>0</v>
      </c>
      <c r="EJ139" s="566">
        <v>2.2000000000000002</v>
      </c>
    </row>
    <row r="140" spans="1:141">
      <c r="A140" s="20">
        <f t="shared" si="3"/>
        <v>70324</v>
      </c>
      <c r="B140" s="456" t="s">
        <v>60</v>
      </c>
      <c r="C140" s="457" t="s">
        <v>144</v>
      </c>
      <c r="D140" s="457" t="s">
        <v>299</v>
      </c>
      <c r="E140" s="457" t="s">
        <v>97</v>
      </c>
      <c r="F140" s="223">
        <v>2.5</v>
      </c>
      <c r="G140" s="183">
        <v>3.5</v>
      </c>
      <c r="H140" s="183">
        <v>2.6</v>
      </c>
      <c r="I140" s="183"/>
      <c r="J140" s="183">
        <v>2.9</v>
      </c>
      <c r="K140" s="183"/>
      <c r="L140" s="183"/>
      <c r="M140" s="183"/>
      <c r="N140" s="183"/>
      <c r="O140" s="224"/>
      <c r="P140" s="167">
        <v>3.3</v>
      </c>
      <c r="Q140" s="223">
        <v>2.9</v>
      </c>
      <c r="R140" s="225"/>
      <c r="S140" s="225"/>
      <c r="T140" s="168"/>
      <c r="U140" s="168"/>
      <c r="V140" s="168"/>
      <c r="W140" s="166"/>
      <c r="X140" s="183">
        <v>4.7</v>
      </c>
      <c r="Y140" s="169">
        <v>4.4000000000000004</v>
      </c>
      <c r="Z140" s="170">
        <v>2.9</v>
      </c>
      <c r="AB140" s="223"/>
      <c r="AC140" s="183">
        <v>1</v>
      </c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1</v>
      </c>
      <c r="AN140" s="225"/>
      <c r="AO140" s="225"/>
      <c r="AP140" s="168"/>
      <c r="AQ140" s="168"/>
      <c r="AR140" s="168"/>
      <c r="AS140" s="166"/>
      <c r="AT140" s="183">
        <v>4.4000000000000004</v>
      </c>
      <c r="AU140" s="169">
        <v>4.4000000000000004</v>
      </c>
      <c r="AV140" s="173">
        <v>2.9</v>
      </c>
      <c r="AX140" s="228"/>
      <c r="AY140" s="229"/>
      <c r="AZ140" s="229"/>
      <c r="BA140" s="229"/>
      <c r="BB140" s="229"/>
      <c r="BC140" s="230"/>
      <c r="BE140" s="231">
        <v>2.5</v>
      </c>
      <c r="BF140" s="183"/>
      <c r="BG140" s="183"/>
      <c r="BH140" s="183"/>
      <c r="BI140" s="183"/>
      <c r="BJ140" s="183"/>
      <c r="BK140" s="183"/>
      <c r="BL140" s="183"/>
      <c r="BM140" s="183"/>
      <c r="BN140" s="226"/>
      <c r="BO140" s="227"/>
      <c r="BP140" s="223">
        <v>2.5</v>
      </c>
      <c r="BQ140" s="225"/>
      <c r="BR140" s="225"/>
      <c r="BS140" s="168"/>
      <c r="BT140" s="168"/>
      <c r="BU140" s="168"/>
      <c r="BV140" s="166"/>
      <c r="BW140" s="183">
        <v>4.4000000000000004</v>
      </c>
      <c r="BX140" s="169">
        <v>4.4000000000000004</v>
      </c>
      <c r="BY140" s="184">
        <v>2.9</v>
      </c>
      <c r="CA140" s="185">
        <v>3.2</v>
      </c>
      <c r="CB140" s="232" t="s">
        <v>416</v>
      </c>
      <c r="CC140" s="187"/>
      <c r="CD140" s="188">
        <v>1.6</v>
      </c>
      <c r="CE140" s="233" t="s">
        <v>418</v>
      </c>
      <c r="CF140" s="190"/>
      <c r="CG140" s="191">
        <v>2.8</v>
      </c>
      <c r="CH140" s="234" t="s">
        <v>418</v>
      </c>
      <c r="CI140" s="190"/>
      <c r="CJ140" s="235">
        <v>2.816444444</v>
      </c>
      <c r="CL140" s="236">
        <v>1</v>
      </c>
      <c r="CM140" s="237">
        <v>2</v>
      </c>
      <c r="CN140" s="238">
        <v>2</v>
      </c>
      <c r="CP140" s="239">
        <v>5</v>
      </c>
      <c r="CQ140" s="240">
        <v>4</v>
      </c>
      <c r="CR140" s="240">
        <v>4</v>
      </c>
      <c r="CS140" s="240">
        <v>5</v>
      </c>
      <c r="CT140" s="241">
        <v>4</v>
      </c>
      <c r="CU140" s="242">
        <v>4.4000000000000004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>
        <v>10</v>
      </c>
      <c r="DM140" s="248"/>
      <c r="DN140" s="248"/>
      <c r="DO140" s="249"/>
      <c r="DR140" s="250">
        <v>3.5</v>
      </c>
      <c r="DS140" s="397">
        <v>3.7</v>
      </c>
      <c r="DT140" s="397">
        <v>3.2</v>
      </c>
      <c r="DU140" s="398"/>
      <c r="DV140" s="391"/>
      <c r="DW140" s="253">
        <v>4.8</v>
      </c>
      <c r="DX140" s="399">
        <v>4.5</v>
      </c>
      <c r="DY140" s="399">
        <v>1.6</v>
      </c>
      <c r="DZ140" s="400"/>
      <c r="EA140" s="391"/>
      <c r="EB140" s="401">
        <v>4.8</v>
      </c>
      <c r="EC140" s="402">
        <v>4.5</v>
      </c>
      <c r="ED140" s="402">
        <v>2.8</v>
      </c>
      <c r="EE140" s="403"/>
      <c r="EF140" s="216">
        <v>4</v>
      </c>
      <c r="EG140" s="216">
        <v>4</v>
      </c>
      <c r="EH140" s="216">
        <v>2.8</v>
      </c>
      <c r="EI140" s="216">
        <v>0</v>
      </c>
      <c r="EJ140" s="566">
        <v>3.6</v>
      </c>
    </row>
    <row r="141" spans="1:141">
      <c r="A141" s="20">
        <f t="shared" si="3"/>
        <v>70325</v>
      </c>
      <c r="B141" s="456" t="s">
        <v>119</v>
      </c>
      <c r="C141" s="457" t="s">
        <v>52</v>
      </c>
      <c r="D141" s="457" t="s">
        <v>127</v>
      </c>
      <c r="E141" s="457">
        <v>0</v>
      </c>
      <c r="F141" s="223"/>
      <c r="G141" s="183"/>
      <c r="H141" s="183"/>
      <c r="I141" s="183"/>
      <c r="J141" s="183"/>
      <c r="K141" s="183"/>
      <c r="L141" s="183"/>
      <c r="M141" s="183"/>
      <c r="N141" s="183"/>
      <c r="O141" s="224"/>
      <c r="P141" s="167">
        <v>1</v>
      </c>
      <c r="Q141" s="223">
        <v>0</v>
      </c>
      <c r="R141" s="225"/>
      <c r="S141" s="225"/>
      <c r="T141" s="168"/>
      <c r="U141" s="168"/>
      <c r="V141" s="168"/>
      <c r="W141" s="166"/>
      <c r="X141" s="183">
        <v>-0.1</v>
      </c>
      <c r="Y141" s="169">
        <v>0</v>
      </c>
      <c r="Z141" s="170">
        <v>0</v>
      </c>
      <c r="AB141" s="223"/>
      <c r="AC141" s="183"/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0</v>
      </c>
      <c r="AN141" s="225"/>
      <c r="AO141" s="225"/>
      <c r="AP141" s="168"/>
      <c r="AQ141" s="168"/>
      <c r="AR141" s="168"/>
      <c r="AS141" s="166"/>
      <c r="AT141" s="183">
        <v>-0.1</v>
      </c>
      <c r="AU141" s="169">
        <v>0</v>
      </c>
      <c r="AV141" s="173">
        <v>0</v>
      </c>
      <c r="AX141" s="228"/>
      <c r="AY141" s="229"/>
      <c r="AZ141" s="229"/>
      <c r="BA141" s="229"/>
      <c r="BB141" s="229"/>
      <c r="BC141" s="230"/>
      <c r="BE141" s="231"/>
      <c r="BF141" s="183"/>
      <c r="BG141" s="183"/>
      <c r="BH141" s="183"/>
      <c r="BI141" s="183"/>
      <c r="BJ141" s="183"/>
      <c r="BK141" s="183"/>
      <c r="BL141" s="183"/>
      <c r="BM141" s="183"/>
      <c r="BN141" s="226"/>
      <c r="BO141" s="227"/>
      <c r="BP141" s="223">
        <v>0</v>
      </c>
      <c r="BQ141" s="225"/>
      <c r="BR141" s="225"/>
      <c r="BS141" s="168"/>
      <c r="BT141" s="168"/>
      <c r="BU141" s="168"/>
      <c r="BV141" s="166"/>
      <c r="BW141" s="183">
        <v>-0.1</v>
      </c>
      <c r="BX141" s="169">
        <v>0</v>
      </c>
      <c r="BY141" s="184">
        <v>0</v>
      </c>
      <c r="CA141" s="185">
        <v>0.2</v>
      </c>
      <c r="CB141" s="232" t="s">
        <v>418</v>
      </c>
      <c r="CC141" s="187"/>
      <c r="CD141" s="188">
        <v>0</v>
      </c>
      <c r="CE141" s="233" t="s">
        <v>418</v>
      </c>
      <c r="CF141" s="190"/>
      <c r="CG141" s="191">
        <v>0</v>
      </c>
      <c r="CH141" s="234" t="s">
        <v>418</v>
      </c>
      <c r="CI141" s="190"/>
      <c r="CJ141" s="235">
        <v>0.11</v>
      </c>
      <c r="CL141" s="236">
        <v>17</v>
      </c>
      <c r="CM141" s="237">
        <v>17</v>
      </c>
      <c r="CN141" s="238">
        <v>17</v>
      </c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2.1</v>
      </c>
      <c r="DS141" s="397">
        <v>1.7</v>
      </c>
      <c r="DT141" s="397">
        <v>0.2</v>
      </c>
      <c r="DU141" s="398"/>
      <c r="DV141" s="391"/>
      <c r="DW141" s="253">
        <v>2</v>
      </c>
      <c r="DX141" s="399">
        <v>2.1</v>
      </c>
      <c r="DY141" s="399">
        <v>0</v>
      </c>
      <c r="DZ141" s="400"/>
      <c r="EA141" s="391"/>
      <c r="EB141" s="401">
        <v>1.5</v>
      </c>
      <c r="EC141" s="402">
        <v>1.6</v>
      </c>
      <c r="ED141" s="402">
        <v>0</v>
      </c>
      <c r="EE141" s="403"/>
      <c r="EF141" s="216">
        <v>1.9</v>
      </c>
      <c r="EG141" s="216">
        <v>1.8</v>
      </c>
      <c r="EH141" s="216">
        <v>0.1</v>
      </c>
      <c r="EI141" s="216">
        <v>0</v>
      </c>
      <c r="EJ141" s="566">
        <v>0</v>
      </c>
      <c r="EK141" t="s">
        <v>484</v>
      </c>
    </row>
    <row r="142" spans="1:141">
      <c r="A142" s="20">
        <f t="shared" si="3"/>
        <v>70326</v>
      </c>
      <c r="B142" s="456" t="s">
        <v>148</v>
      </c>
      <c r="C142" s="457" t="s">
        <v>356</v>
      </c>
      <c r="D142" s="457" t="s">
        <v>167</v>
      </c>
      <c r="E142" s="457" t="s">
        <v>357</v>
      </c>
      <c r="F142" s="223">
        <v>2.5</v>
      </c>
      <c r="G142" s="183">
        <v>3</v>
      </c>
      <c r="H142" s="183">
        <v>2.1</v>
      </c>
      <c r="I142" s="183"/>
      <c r="J142" s="183">
        <v>4</v>
      </c>
      <c r="K142" s="183"/>
      <c r="L142" s="183"/>
      <c r="M142" s="183"/>
      <c r="N142" s="183"/>
      <c r="O142" s="224"/>
      <c r="P142" s="167">
        <v>3.3</v>
      </c>
      <c r="Q142" s="223">
        <v>2.9</v>
      </c>
      <c r="R142" s="225"/>
      <c r="S142" s="225"/>
      <c r="T142" s="168"/>
      <c r="U142" s="168"/>
      <c r="V142" s="168"/>
      <c r="W142" s="166"/>
      <c r="X142" s="183">
        <v>5</v>
      </c>
      <c r="Y142" s="169">
        <v>3.8</v>
      </c>
      <c r="Z142" s="170">
        <v>4</v>
      </c>
      <c r="AB142" s="223"/>
      <c r="AC142" s="183">
        <v>1</v>
      </c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1</v>
      </c>
      <c r="AN142" s="225"/>
      <c r="AO142" s="225"/>
      <c r="AP142" s="168"/>
      <c r="AQ142" s="168"/>
      <c r="AR142" s="168"/>
      <c r="AS142" s="166"/>
      <c r="AT142" s="183">
        <v>4.7</v>
      </c>
      <c r="AU142" s="169">
        <v>3.8</v>
      </c>
      <c r="AV142" s="173">
        <v>4</v>
      </c>
      <c r="AX142" s="228"/>
      <c r="AY142" s="229"/>
      <c r="AZ142" s="229"/>
      <c r="BA142" s="229"/>
      <c r="BB142" s="229"/>
      <c r="BC142" s="230"/>
      <c r="BE142" s="231">
        <v>2.5</v>
      </c>
      <c r="BF142" s="183"/>
      <c r="BG142" s="183"/>
      <c r="BH142" s="183"/>
      <c r="BI142" s="183"/>
      <c r="BJ142" s="183"/>
      <c r="BK142" s="183"/>
      <c r="BL142" s="183"/>
      <c r="BM142" s="183"/>
      <c r="BN142" s="226"/>
      <c r="BO142" s="227"/>
      <c r="BP142" s="223">
        <v>2.5</v>
      </c>
      <c r="BQ142" s="225"/>
      <c r="BR142" s="225"/>
      <c r="BS142" s="168"/>
      <c r="BT142" s="168"/>
      <c r="BU142" s="168"/>
      <c r="BV142" s="166"/>
      <c r="BW142" s="183">
        <v>4.7</v>
      </c>
      <c r="BX142" s="169">
        <v>3.8</v>
      </c>
      <c r="BY142" s="184">
        <v>4</v>
      </c>
      <c r="CA142" s="185">
        <v>3.3</v>
      </c>
      <c r="CB142" s="232" t="s">
        <v>416</v>
      </c>
      <c r="CC142" s="187"/>
      <c r="CD142" s="188">
        <v>1.7</v>
      </c>
      <c r="CE142" s="233" t="s">
        <v>418</v>
      </c>
      <c r="CF142" s="190"/>
      <c r="CG142" s="191">
        <v>2.9</v>
      </c>
      <c r="CH142" s="234" t="s">
        <v>418</v>
      </c>
      <c r="CI142" s="190"/>
      <c r="CJ142" s="235">
        <v>2.8820000000000001</v>
      </c>
      <c r="CL142" s="236"/>
      <c r="CM142" s="237">
        <v>1</v>
      </c>
      <c r="CN142" s="238">
        <v>1</v>
      </c>
      <c r="CP142" s="239">
        <v>3</v>
      </c>
      <c r="CQ142" s="240">
        <v>3</v>
      </c>
      <c r="CR142" s="240">
        <v>4</v>
      </c>
      <c r="CS142" s="240">
        <v>4</v>
      </c>
      <c r="CT142" s="241">
        <v>5</v>
      </c>
      <c r="CU142" s="242">
        <v>3.8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>
        <v>10</v>
      </c>
      <c r="DM142" s="248"/>
      <c r="DN142" s="248"/>
      <c r="DO142" s="249"/>
      <c r="DR142" s="250">
        <v>2.7</v>
      </c>
      <c r="DS142" s="397">
        <v>2</v>
      </c>
      <c r="DT142" s="397">
        <v>3.3</v>
      </c>
      <c r="DU142" s="398"/>
      <c r="DV142" s="391"/>
      <c r="DW142" s="253">
        <v>2.9</v>
      </c>
      <c r="DX142" s="399">
        <v>3</v>
      </c>
      <c r="DY142" s="399">
        <v>1.7</v>
      </c>
      <c r="DZ142" s="400"/>
      <c r="EA142" s="391"/>
      <c r="EB142" s="401">
        <v>2.8</v>
      </c>
      <c r="EC142" s="402">
        <v>2.7</v>
      </c>
      <c r="ED142" s="402">
        <v>2.9</v>
      </c>
      <c r="EE142" s="403"/>
      <c r="EF142" s="216">
        <v>2.8</v>
      </c>
      <c r="EG142" s="216">
        <v>2.2999999999999998</v>
      </c>
      <c r="EH142" s="216">
        <v>2.9</v>
      </c>
      <c r="EI142" s="216">
        <v>0</v>
      </c>
      <c r="EJ142" s="566">
        <v>2.7</v>
      </c>
    </row>
    <row r="143" spans="1:141">
      <c r="A143" s="20">
        <f t="shared" si="3"/>
        <v>70327</v>
      </c>
      <c r="B143" s="456" t="s">
        <v>151</v>
      </c>
      <c r="C143" s="457" t="s">
        <v>331</v>
      </c>
      <c r="D143" s="457" t="s">
        <v>96</v>
      </c>
      <c r="E143" s="457" t="s">
        <v>179</v>
      </c>
      <c r="F143" s="223">
        <v>5</v>
      </c>
      <c r="G143" s="183">
        <v>3</v>
      </c>
      <c r="H143" s="183">
        <v>2.1</v>
      </c>
      <c r="I143" s="183"/>
      <c r="J143" s="183">
        <v>3.6</v>
      </c>
      <c r="K143" s="183"/>
      <c r="L143" s="183"/>
      <c r="M143" s="183"/>
      <c r="N143" s="183"/>
      <c r="O143" s="224"/>
      <c r="P143" s="167">
        <v>2</v>
      </c>
      <c r="Q143" s="223">
        <v>3.4</v>
      </c>
      <c r="R143" s="225"/>
      <c r="S143" s="225"/>
      <c r="T143" s="168"/>
      <c r="U143" s="168"/>
      <c r="V143" s="168"/>
      <c r="W143" s="166"/>
      <c r="X143" s="183">
        <v>5</v>
      </c>
      <c r="Y143" s="169">
        <v>3</v>
      </c>
      <c r="Z143" s="170">
        <v>3.6</v>
      </c>
      <c r="AB143" s="223"/>
      <c r="AC143" s="183">
        <v>1</v>
      </c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1</v>
      </c>
      <c r="AN143" s="225"/>
      <c r="AO143" s="225"/>
      <c r="AP143" s="168"/>
      <c r="AQ143" s="168"/>
      <c r="AR143" s="168"/>
      <c r="AS143" s="166"/>
      <c r="AT143" s="183">
        <v>4.7</v>
      </c>
      <c r="AU143" s="169">
        <v>3</v>
      </c>
      <c r="AV143" s="173">
        <v>3.6</v>
      </c>
      <c r="AX143" s="228"/>
      <c r="AY143" s="229"/>
      <c r="AZ143" s="229"/>
      <c r="BA143" s="229"/>
      <c r="BB143" s="229"/>
      <c r="BC143" s="230"/>
      <c r="BE143" s="231">
        <v>1</v>
      </c>
      <c r="BF143" s="183"/>
      <c r="BG143" s="183"/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/>
      <c r="BR143" s="225"/>
      <c r="BS143" s="168"/>
      <c r="BT143" s="168"/>
      <c r="BU143" s="168"/>
      <c r="BV143" s="166"/>
      <c r="BW143" s="183">
        <v>4.7</v>
      </c>
      <c r="BX143" s="169">
        <v>3</v>
      </c>
      <c r="BY143" s="184">
        <v>3.6</v>
      </c>
      <c r="CA143" s="185">
        <v>3.3</v>
      </c>
      <c r="CB143" s="232" t="s">
        <v>416</v>
      </c>
      <c r="CC143" s="187"/>
      <c r="CD143" s="188">
        <v>1.6</v>
      </c>
      <c r="CE143" s="233" t="s">
        <v>418</v>
      </c>
      <c r="CF143" s="190"/>
      <c r="CG143" s="191">
        <v>1.6</v>
      </c>
      <c r="CH143" s="234" t="s">
        <v>418</v>
      </c>
      <c r="CI143" s="190"/>
      <c r="CJ143" s="235">
        <v>2.6125555559999998</v>
      </c>
      <c r="CL143" s="236"/>
      <c r="CM143" s="237">
        <v>1</v>
      </c>
      <c r="CN143" s="238">
        <v>1</v>
      </c>
      <c r="CP143" s="239">
        <v>3</v>
      </c>
      <c r="CQ143" s="240">
        <v>3</v>
      </c>
      <c r="CR143" s="240">
        <v>3</v>
      </c>
      <c r="CS143" s="240">
        <v>2</v>
      </c>
      <c r="CT143" s="241">
        <v>4</v>
      </c>
      <c r="CU143" s="242">
        <v>3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>
        <v>4</v>
      </c>
      <c r="DM143" s="248"/>
      <c r="DN143" s="248"/>
      <c r="DO143" s="249"/>
      <c r="DR143" s="250">
        <v>2.5</v>
      </c>
      <c r="DS143" s="397">
        <v>3</v>
      </c>
      <c r="DT143" s="397">
        <v>3.3</v>
      </c>
      <c r="DU143" s="398"/>
      <c r="DV143" s="391"/>
      <c r="DW143" s="253">
        <v>2.6</v>
      </c>
      <c r="DX143" s="399">
        <v>3.3</v>
      </c>
      <c r="DY143" s="399">
        <v>1.6</v>
      </c>
      <c r="DZ143" s="400"/>
      <c r="EA143" s="391"/>
      <c r="EB143" s="401">
        <v>2.5</v>
      </c>
      <c r="EC143" s="402">
        <v>1.6</v>
      </c>
      <c r="ED143" s="402">
        <v>1.6</v>
      </c>
      <c r="EE143" s="403"/>
      <c r="EF143" s="216">
        <v>2.5</v>
      </c>
      <c r="EG143" s="216">
        <v>2.8</v>
      </c>
      <c r="EH143" s="216">
        <v>2.6</v>
      </c>
      <c r="EI143" s="216">
        <v>0</v>
      </c>
      <c r="EJ143" s="566">
        <v>2.6</v>
      </c>
    </row>
    <row r="144" spans="1:141">
      <c r="A144" s="20">
        <f t="shared" si="3"/>
        <v>70328</v>
      </c>
      <c r="B144" s="456" t="s">
        <v>283</v>
      </c>
      <c r="C144" s="457" t="s">
        <v>36</v>
      </c>
      <c r="D144" s="457" t="s">
        <v>106</v>
      </c>
      <c r="E144" s="457">
        <v>0</v>
      </c>
      <c r="F144" s="223">
        <v>1</v>
      </c>
      <c r="G144" s="183">
        <v>3.5</v>
      </c>
      <c r="H144" s="183">
        <v>2.1</v>
      </c>
      <c r="I144" s="183"/>
      <c r="J144" s="183">
        <v>3.3</v>
      </c>
      <c r="K144" s="183"/>
      <c r="L144" s="183"/>
      <c r="M144" s="183"/>
      <c r="N144" s="183"/>
      <c r="O144" s="224"/>
      <c r="P144" s="167">
        <v>3.3</v>
      </c>
      <c r="Q144" s="223">
        <v>2.5</v>
      </c>
      <c r="R144" s="225"/>
      <c r="S144" s="225"/>
      <c r="T144" s="168"/>
      <c r="U144" s="168"/>
      <c r="V144" s="168"/>
      <c r="W144" s="166"/>
      <c r="X144" s="183">
        <v>4.4000000000000004</v>
      </c>
      <c r="Y144" s="169">
        <v>3.8</v>
      </c>
      <c r="Z144" s="170">
        <v>3.3</v>
      </c>
      <c r="AB144" s="223"/>
      <c r="AC144" s="183">
        <v>1</v>
      </c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1</v>
      </c>
      <c r="AN144" s="225"/>
      <c r="AO144" s="225"/>
      <c r="AP144" s="168"/>
      <c r="AQ144" s="168"/>
      <c r="AR144" s="168"/>
      <c r="AS144" s="166"/>
      <c r="AT144" s="183">
        <v>5</v>
      </c>
      <c r="AU144" s="169">
        <v>3.8</v>
      </c>
      <c r="AV144" s="173">
        <v>3.3</v>
      </c>
      <c r="AX144" s="228"/>
      <c r="AY144" s="229"/>
      <c r="AZ144" s="229"/>
      <c r="BA144" s="229"/>
      <c r="BB144" s="229"/>
      <c r="BC144" s="230"/>
      <c r="BE144" s="231">
        <v>1</v>
      </c>
      <c r="BF144" s="183"/>
      <c r="BG144" s="183"/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/>
      <c r="BR144" s="225"/>
      <c r="BS144" s="168"/>
      <c r="BT144" s="168"/>
      <c r="BU144" s="168"/>
      <c r="BV144" s="166"/>
      <c r="BW144" s="183">
        <v>5</v>
      </c>
      <c r="BX144" s="169">
        <v>3.8</v>
      </c>
      <c r="BY144" s="184">
        <v>3.3</v>
      </c>
      <c r="CA144" s="185">
        <v>2.9</v>
      </c>
      <c r="CB144" s="232" t="s">
        <v>418</v>
      </c>
      <c r="CC144" s="187"/>
      <c r="CD144" s="188">
        <v>1.7</v>
      </c>
      <c r="CE144" s="233" t="s">
        <v>418</v>
      </c>
      <c r="CF144" s="190"/>
      <c r="CG144" s="191">
        <v>1.7</v>
      </c>
      <c r="CH144" s="234" t="s">
        <v>418</v>
      </c>
      <c r="CI144" s="190"/>
      <c r="CJ144" s="235">
        <v>2.4268888890000002</v>
      </c>
      <c r="CL144" s="236">
        <v>2</v>
      </c>
      <c r="CM144" s="237"/>
      <c r="CN144" s="238"/>
      <c r="CP144" s="239">
        <v>3</v>
      </c>
      <c r="CQ144" s="240">
        <v>3</v>
      </c>
      <c r="CR144" s="240">
        <v>3</v>
      </c>
      <c r="CS144" s="240">
        <v>5</v>
      </c>
      <c r="CT144" s="241">
        <v>5</v>
      </c>
      <c r="CU144" s="242">
        <v>3.8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>
        <v>10</v>
      </c>
      <c r="DM144" s="248"/>
      <c r="DN144" s="248"/>
      <c r="DO144" s="249"/>
      <c r="DR144" s="250">
        <v>2.6</v>
      </c>
      <c r="DS144" s="397">
        <v>1.7</v>
      </c>
      <c r="DT144" s="397">
        <v>2.9</v>
      </c>
      <c r="DU144" s="398"/>
      <c r="DV144" s="391"/>
      <c r="DW144" s="253">
        <v>2.5</v>
      </c>
      <c r="DX144" s="399">
        <v>2.4</v>
      </c>
      <c r="DY144" s="399">
        <v>1.7</v>
      </c>
      <c r="DZ144" s="400"/>
      <c r="EA144" s="391"/>
      <c r="EB144" s="401">
        <v>2.5</v>
      </c>
      <c r="EC144" s="402">
        <v>1.7</v>
      </c>
      <c r="ED144" s="402">
        <v>1.7</v>
      </c>
      <c r="EE144" s="403"/>
      <c r="EF144" s="216">
        <v>2.5</v>
      </c>
      <c r="EG144" s="216">
        <v>1.8</v>
      </c>
      <c r="EH144" s="216">
        <v>2.4</v>
      </c>
      <c r="EI144" s="216">
        <v>0</v>
      </c>
      <c r="EJ144" s="566">
        <v>2.2999999999999998</v>
      </c>
    </row>
    <row r="145" spans="1:141">
      <c r="A145" s="20">
        <f t="shared" si="3"/>
        <v>70329</v>
      </c>
      <c r="B145" s="456" t="s">
        <v>285</v>
      </c>
      <c r="C145" s="457" t="s">
        <v>81</v>
      </c>
      <c r="D145" s="457" t="s">
        <v>358</v>
      </c>
      <c r="E145" s="457" t="s">
        <v>348</v>
      </c>
      <c r="F145" s="266"/>
      <c r="G145" s="268"/>
      <c r="H145" s="268"/>
      <c r="I145" s="268"/>
      <c r="J145" s="268"/>
      <c r="K145" s="268"/>
      <c r="L145" s="268"/>
      <c r="M145" s="268"/>
      <c r="N145" s="268"/>
      <c r="O145" s="224"/>
      <c r="P145" s="167">
        <v>1</v>
      </c>
      <c r="Q145" s="266">
        <v>0</v>
      </c>
      <c r="R145" s="269"/>
      <c r="S145" s="269"/>
      <c r="T145" s="169"/>
      <c r="U145" s="169"/>
      <c r="V145" s="169"/>
      <c r="W145" s="166"/>
      <c r="X145" s="183">
        <v>-0.1</v>
      </c>
      <c r="Y145" s="169">
        <v>0</v>
      </c>
      <c r="Z145" s="170">
        <v>0</v>
      </c>
      <c r="AB145" s="266"/>
      <c r="AC145" s="268"/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0</v>
      </c>
      <c r="AN145" s="269"/>
      <c r="AO145" s="269"/>
      <c r="AP145" s="169"/>
      <c r="AQ145" s="169"/>
      <c r="AR145" s="169"/>
      <c r="AS145" s="166"/>
      <c r="AT145" s="183">
        <v>-0.1</v>
      </c>
      <c r="AU145" s="169">
        <v>0</v>
      </c>
      <c r="AV145" s="173">
        <v>0</v>
      </c>
      <c r="AX145" s="228"/>
      <c r="AY145" s="229"/>
      <c r="AZ145" s="229"/>
      <c r="BA145" s="229"/>
      <c r="BB145" s="229"/>
      <c r="BC145" s="230"/>
      <c r="BE145" s="270"/>
      <c r="BF145" s="268"/>
      <c r="BG145" s="268"/>
      <c r="BH145" s="268"/>
      <c r="BI145" s="268"/>
      <c r="BJ145" s="268"/>
      <c r="BK145" s="268"/>
      <c r="BL145" s="268"/>
      <c r="BM145" s="268"/>
      <c r="BN145" s="226"/>
      <c r="BO145" s="227"/>
      <c r="BP145" s="223">
        <v>0</v>
      </c>
      <c r="BQ145" s="269"/>
      <c r="BR145" s="269"/>
      <c r="BS145" s="169"/>
      <c r="BT145" s="169"/>
      <c r="BU145" s="169"/>
      <c r="BV145" s="166"/>
      <c r="BW145" s="183">
        <v>-0.1</v>
      </c>
      <c r="BX145" s="169">
        <v>0</v>
      </c>
      <c r="BY145" s="184">
        <v>0</v>
      </c>
      <c r="CA145" s="185">
        <v>0.2</v>
      </c>
      <c r="CB145" s="232" t="s">
        <v>418</v>
      </c>
      <c r="CC145" s="187"/>
      <c r="CD145" s="188">
        <v>0</v>
      </c>
      <c r="CE145" s="233" t="s">
        <v>418</v>
      </c>
      <c r="CF145" s="190"/>
      <c r="CG145" s="191">
        <v>0</v>
      </c>
      <c r="CH145" s="234" t="s">
        <v>418</v>
      </c>
      <c r="CI145" s="190"/>
      <c r="CJ145" s="235">
        <v>0.11</v>
      </c>
      <c r="CL145" s="236">
        <v>17</v>
      </c>
      <c r="CM145" s="237">
        <v>17</v>
      </c>
      <c r="CN145" s="238">
        <v>17</v>
      </c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2</v>
      </c>
      <c r="DS145" s="397">
        <v>2</v>
      </c>
      <c r="DT145" s="397">
        <v>0.2</v>
      </c>
      <c r="DU145" s="398"/>
      <c r="DV145" s="391"/>
      <c r="DW145" s="253">
        <v>1.8</v>
      </c>
      <c r="DX145" s="399">
        <v>1.5</v>
      </c>
      <c r="DY145" s="399">
        <v>0</v>
      </c>
      <c r="DZ145" s="400"/>
      <c r="EA145" s="391"/>
      <c r="EB145" s="401">
        <v>1.8</v>
      </c>
      <c r="EC145" s="402">
        <v>1.5</v>
      </c>
      <c r="ED145" s="402">
        <v>0</v>
      </c>
      <c r="EE145" s="403"/>
      <c r="EF145" s="216">
        <v>1.9</v>
      </c>
      <c r="EG145" s="216">
        <v>1.8</v>
      </c>
      <c r="EH145" s="216">
        <v>0.1</v>
      </c>
      <c r="EI145" s="216">
        <v>0</v>
      </c>
      <c r="EJ145" s="566">
        <v>0</v>
      </c>
      <c r="EK145" t="s">
        <v>484</v>
      </c>
    </row>
    <row r="146" spans="1:141">
      <c r="A146" s="20">
        <f t="shared" si="3"/>
        <v>70330</v>
      </c>
      <c r="B146" s="456" t="s">
        <v>130</v>
      </c>
      <c r="C146" s="457" t="s">
        <v>102</v>
      </c>
      <c r="D146" s="457" t="s">
        <v>104</v>
      </c>
      <c r="E146" s="457" t="s">
        <v>71</v>
      </c>
      <c r="F146" s="223">
        <v>4</v>
      </c>
      <c r="G146" s="183">
        <v>5</v>
      </c>
      <c r="H146" s="183">
        <v>2.6</v>
      </c>
      <c r="I146" s="183"/>
      <c r="J146" s="183">
        <v>3.1</v>
      </c>
      <c r="K146" s="183"/>
      <c r="L146" s="183"/>
      <c r="M146" s="183"/>
      <c r="N146" s="183"/>
      <c r="O146" s="224"/>
      <c r="P146" s="167">
        <v>4</v>
      </c>
      <c r="Q146" s="223">
        <v>3.7</v>
      </c>
      <c r="R146" s="225"/>
      <c r="S146" s="225"/>
      <c r="T146" s="168"/>
      <c r="U146" s="168"/>
      <c r="V146" s="168"/>
      <c r="W146" s="166"/>
      <c r="X146" s="183">
        <v>4.7</v>
      </c>
      <c r="Y146" s="169">
        <v>4</v>
      </c>
      <c r="Z146" s="170">
        <v>3.1</v>
      </c>
      <c r="AB146" s="223"/>
      <c r="AC146" s="183">
        <v>1</v>
      </c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1</v>
      </c>
      <c r="AN146" s="225"/>
      <c r="AO146" s="225"/>
      <c r="AP146" s="168"/>
      <c r="AQ146" s="168"/>
      <c r="AR146" s="168"/>
      <c r="AS146" s="166"/>
      <c r="AT146" s="183">
        <v>4.7</v>
      </c>
      <c r="AU146" s="169">
        <v>4</v>
      </c>
      <c r="AV146" s="173">
        <v>3.1</v>
      </c>
      <c r="AX146" s="228"/>
      <c r="AY146" s="229"/>
      <c r="AZ146" s="229"/>
      <c r="BA146" s="229"/>
      <c r="BB146" s="229"/>
      <c r="BC146" s="230"/>
      <c r="BE146" s="231">
        <v>4.5</v>
      </c>
      <c r="BF146" s="183"/>
      <c r="BG146" s="183"/>
      <c r="BH146" s="183"/>
      <c r="BI146" s="183"/>
      <c r="BJ146" s="183"/>
      <c r="BK146" s="183"/>
      <c r="BL146" s="183"/>
      <c r="BM146" s="183"/>
      <c r="BN146" s="226"/>
      <c r="BO146" s="227"/>
      <c r="BP146" s="223">
        <v>4.5</v>
      </c>
      <c r="BQ146" s="225"/>
      <c r="BR146" s="225"/>
      <c r="BS146" s="168"/>
      <c r="BT146" s="168"/>
      <c r="BU146" s="168"/>
      <c r="BV146" s="166"/>
      <c r="BW146" s="183">
        <v>4.7</v>
      </c>
      <c r="BX146" s="169">
        <v>4</v>
      </c>
      <c r="BY146" s="184">
        <v>3.1</v>
      </c>
      <c r="CA146" s="185">
        <v>3.8</v>
      </c>
      <c r="CB146" s="232" t="s">
        <v>416</v>
      </c>
      <c r="CC146" s="187"/>
      <c r="CD146" s="188">
        <v>1.6</v>
      </c>
      <c r="CE146" s="233" t="s">
        <v>418</v>
      </c>
      <c r="CF146" s="190"/>
      <c r="CG146" s="191">
        <v>4.4000000000000004</v>
      </c>
      <c r="CH146" s="234" t="s">
        <v>417</v>
      </c>
      <c r="CI146" s="190"/>
      <c r="CJ146" s="235">
        <v>3.5050555559999999</v>
      </c>
      <c r="CL146" s="236">
        <v>1</v>
      </c>
      <c r="CM146" s="237">
        <v>1</v>
      </c>
      <c r="CN146" s="238">
        <v>1</v>
      </c>
      <c r="CP146" s="239">
        <v>4</v>
      </c>
      <c r="CQ146" s="240">
        <v>3</v>
      </c>
      <c r="CR146" s="240">
        <v>4</v>
      </c>
      <c r="CS146" s="240">
        <v>5</v>
      </c>
      <c r="CT146" s="241">
        <v>4</v>
      </c>
      <c r="CU146" s="242">
        <v>4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>
        <v>12</v>
      </c>
      <c r="DM146" s="248"/>
      <c r="DN146" s="248"/>
      <c r="DO146" s="249"/>
      <c r="DR146" s="250">
        <v>3.8</v>
      </c>
      <c r="DS146" s="397">
        <v>3.3</v>
      </c>
      <c r="DT146" s="397">
        <v>3.8</v>
      </c>
      <c r="DU146" s="398"/>
      <c r="DV146" s="391"/>
      <c r="DW146" s="253">
        <v>3.8</v>
      </c>
      <c r="DX146" s="399">
        <v>4.4000000000000004</v>
      </c>
      <c r="DY146" s="399">
        <v>1.6</v>
      </c>
      <c r="DZ146" s="400"/>
      <c r="EA146" s="391"/>
      <c r="EB146" s="401">
        <v>4.2</v>
      </c>
      <c r="EC146" s="402">
        <v>3.1</v>
      </c>
      <c r="ED146" s="402">
        <v>4.4000000000000004</v>
      </c>
      <c r="EE146" s="403"/>
      <c r="EF146" s="216">
        <v>3.9</v>
      </c>
      <c r="EG146" s="216">
        <v>3.5</v>
      </c>
      <c r="EH146" s="216">
        <v>3.5</v>
      </c>
      <c r="EI146" s="216">
        <v>0</v>
      </c>
      <c r="EJ146" s="566">
        <v>3.6</v>
      </c>
    </row>
    <row r="147" spans="1:141">
      <c r="A147" s="20">
        <f t="shared" si="3"/>
        <v>70331</v>
      </c>
      <c r="B147" s="456" t="s">
        <v>130</v>
      </c>
      <c r="C147" s="457" t="s">
        <v>359</v>
      </c>
      <c r="D147" s="457" t="s">
        <v>360</v>
      </c>
      <c r="E147" s="457" t="s">
        <v>105</v>
      </c>
      <c r="F147" s="223">
        <v>5</v>
      </c>
      <c r="G147" s="183">
        <v>3</v>
      </c>
      <c r="H147" s="183">
        <v>2.1</v>
      </c>
      <c r="I147" s="183"/>
      <c r="J147" s="183">
        <v>3.4</v>
      </c>
      <c r="K147" s="183"/>
      <c r="L147" s="183"/>
      <c r="M147" s="183"/>
      <c r="N147" s="183"/>
      <c r="O147" s="224"/>
      <c r="P147" s="167">
        <v>1</v>
      </c>
      <c r="Q147" s="223">
        <v>3.4</v>
      </c>
      <c r="R147" s="225"/>
      <c r="S147" s="225"/>
      <c r="T147" s="168"/>
      <c r="U147" s="168"/>
      <c r="V147" s="168"/>
      <c r="W147" s="166"/>
      <c r="X147" s="183">
        <v>4.4000000000000004</v>
      </c>
      <c r="Y147" s="169">
        <v>2.8</v>
      </c>
      <c r="Z147" s="170">
        <v>3.4</v>
      </c>
      <c r="AB147" s="223"/>
      <c r="AC147" s="183">
        <v>1</v>
      </c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1</v>
      </c>
      <c r="AN147" s="225"/>
      <c r="AO147" s="225"/>
      <c r="AP147" s="168"/>
      <c r="AQ147" s="168"/>
      <c r="AR147" s="168"/>
      <c r="AS147" s="166"/>
      <c r="AT147" s="183">
        <v>4.4000000000000004</v>
      </c>
      <c r="AU147" s="169">
        <v>2.8</v>
      </c>
      <c r="AV147" s="173">
        <v>3.4</v>
      </c>
      <c r="AX147" s="228"/>
      <c r="AY147" s="229"/>
      <c r="AZ147" s="229"/>
      <c r="BA147" s="229"/>
      <c r="BB147" s="229"/>
      <c r="BC147" s="230"/>
      <c r="BE147" s="231">
        <v>1</v>
      </c>
      <c r="BF147" s="183"/>
      <c r="BG147" s="183"/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/>
      <c r="BR147" s="225"/>
      <c r="BS147" s="168"/>
      <c r="BT147" s="168"/>
      <c r="BU147" s="168"/>
      <c r="BV147" s="166"/>
      <c r="BW147" s="183">
        <v>4.4000000000000004</v>
      </c>
      <c r="BX147" s="169">
        <v>2.8</v>
      </c>
      <c r="BY147" s="184">
        <v>3.4</v>
      </c>
      <c r="CA147" s="185">
        <v>3</v>
      </c>
      <c r="CB147" s="232" t="s">
        <v>418</v>
      </c>
      <c r="CC147" s="187"/>
      <c r="CD147" s="188">
        <v>1.5</v>
      </c>
      <c r="CE147" s="233" t="s">
        <v>418</v>
      </c>
      <c r="CF147" s="190"/>
      <c r="CG147" s="191">
        <v>1.5</v>
      </c>
      <c r="CH147" s="234" t="s">
        <v>418</v>
      </c>
      <c r="CI147" s="190"/>
      <c r="CJ147" s="235">
        <v>2.4034444439999998</v>
      </c>
      <c r="CL147" s="236">
        <v>2</v>
      </c>
      <c r="CM147" s="237">
        <v>2</v>
      </c>
      <c r="CN147" s="238">
        <v>2</v>
      </c>
      <c r="CP147" s="239">
        <v>3</v>
      </c>
      <c r="CQ147" s="240">
        <v>3</v>
      </c>
      <c r="CR147" s="240">
        <v>3</v>
      </c>
      <c r="CS147" s="240">
        <v>2</v>
      </c>
      <c r="CT147" s="241">
        <v>3</v>
      </c>
      <c r="CU147" s="242">
        <v>2.8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3.2</v>
      </c>
      <c r="DS147" s="397">
        <v>3.9</v>
      </c>
      <c r="DT147" s="397">
        <v>3</v>
      </c>
      <c r="DU147" s="398"/>
      <c r="DV147" s="391"/>
      <c r="DW147" s="253">
        <v>4</v>
      </c>
      <c r="DX147" s="399">
        <v>3.9</v>
      </c>
      <c r="DY147" s="399">
        <v>1.5</v>
      </c>
      <c r="DZ147" s="400"/>
      <c r="EA147" s="391"/>
      <c r="EB147" s="401">
        <v>3.3</v>
      </c>
      <c r="EC147" s="402">
        <v>3.8</v>
      </c>
      <c r="ED147" s="402">
        <v>1.5</v>
      </c>
      <c r="EE147" s="403"/>
      <c r="EF147" s="216">
        <v>3.4</v>
      </c>
      <c r="EG147" s="216">
        <v>3.9</v>
      </c>
      <c r="EH147" s="216">
        <v>2.4</v>
      </c>
      <c r="EI147" s="216">
        <v>0</v>
      </c>
      <c r="EJ147" s="566">
        <v>3.2</v>
      </c>
    </row>
    <row r="148" spans="1:141">
      <c r="A148" s="20">
        <f t="shared" si="3"/>
        <v>70332</v>
      </c>
      <c r="B148" s="456" t="s">
        <v>361</v>
      </c>
      <c r="C148" s="457" t="s">
        <v>344</v>
      </c>
      <c r="D148" s="457" t="s">
        <v>362</v>
      </c>
      <c r="E148" s="457" t="s">
        <v>125</v>
      </c>
      <c r="F148" s="266">
        <v>1</v>
      </c>
      <c r="G148" s="268">
        <v>1</v>
      </c>
      <c r="H148" s="268">
        <v>2.1</v>
      </c>
      <c r="I148" s="268"/>
      <c r="J148" s="268">
        <v>3.6</v>
      </c>
      <c r="K148" s="268"/>
      <c r="L148" s="268"/>
      <c r="M148" s="268"/>
      <c r="N148" s="268"/>
      <c r="O148" s="224"/>
      <c r="P148" s="167">
        <v>2.7</v>
      </c>
      <c r="Q148" s="266">
        <v>1.9</v>
      </c>
      <c r="R148" s="269"/>
      <c r="S148" s="269"/>
      <c r="T148" s="169"/>
      <c r="U148" s="169"/>
      <c r="V148" s="169"/>
      <c r="W148" s="166"/>
      <c r="X148" s="183">
        <v>2.9</v>
      </c>
      <c r="Y148" s="169">
        <v>2.6</v>
      </c>
      <c r="Z148" s="170">
        <v>3.6</v>
      </c>
      <c r="AB148" s="266"/>
      <c r="AC148" s="268">
        <v>1</v>
      </c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1</v>
      </c>
      <c r="AN148" s="269"/>
      <c r="AO148" s="269"/>
      <c r="AP148" s="169"/>
      <c r="AQ148" s="169"/>
      <c r="AR148" s="169"/>
      <c r="AS148" s="166"/>
      <c r="AT148" s="183">
        <v>4.0999999999999996</v>
      </c>
      <c r="AU148" s="169">
        <v>2.6</v>
      </c>
      <c r="AV148" s="173">
        <v>3.6</v>
      </c>
      <c r="AX148" s="228"/>
      <c r="AY148" s="229"/>
      <c r="AZ148" s="229"/>
      <c r="BA148" s="229"/>
      <c r="BB148" s="229"/>
      <c r="BC148" s="230"/>
      <c r="BE148" s="270">
        <v>1</v>
      </c>
      <c r="BF148" s="268"/>
      <c r="BG148" s="268"/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/>
      <c r="BR148" s="269"/>
      <c r="BS148" s="169"/>
      <c r="BT148" s="169"/>
      <c r="BU148" s="169"/>
      <c r="BV148" s="166"/>
      <c r="BW148" s="183">
        <v>4.0999999999999996</v>
      </c>
      <c r="BX148" s="169">
        <v>2.6</v>
      </c>
      <c r="BY148" s="184">
        <v>3.6</v>
      </c>
      <c r="CA148" s="185">
        <v>2.2999999999999998</v>
      </c>
      <c r="CB148" s="232" t="s">
        <v>418</v>
      </c>
      <c r="CC148" s="187"/>
      <c r="CD148" s="188">
        <v>1.5</v>
      </c>
      <c r="CE148" s="233" t="s">
        <v>418</v>
      </c>
      <c r="CF148" s="190"/>
      <c r="CG148" s="191">
        <v>1.5</v>
      </c>
      <c r="CH148" s="234" t="s">
        <v>418</v>
      </c>
      <c r="CI148" s="190"/>
      <c r="CJ148" s="235">
        <v>1.974777778</v>
      </c>
      <c r="CL148" s="236">
        <v>7</v>
      </c>
      <c r="CM148" s="237">
        <v>3</v>
      </c>
      <c r="CN148" s="238">
        <v>3</v>
      </c>
      <c r="CP148" s="239">
        <v>2</v>
      </c>
      <c r="CQ148" s="240">
        <v>3</v>
      </c>
      <c r="CR148" s="240">
        <v>3</v>
      </c>
      <c r="CS148" s="240">
        <v>2</v>
      </c>
      <c r="CT148" s="241">
        <v>3</v>
      </c>
      <c r="CU148" s="242">
        <v>2.6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>
        <v>8</v>
      </c>
      <c r="DM148" s="248"/>
      <c r="DN148" s="248"/>
      <c r="DO148" s="249"/>
      <c r="DR148" s="250">
        <v>2.2999999999999998</v>
      </c>
      <c r="DS148" s="397">
        <v>1.9</v>
      </c>
      <c r="DT148" s="397">
        <v>2.2999999999999998</v>
      </c>
      <c r="DU148" s="398"/>
      <c r="DV148" s="391"/>
      <c r="DW148" s="253">
        <v>1.8</v>
      </c>
      <c r="DX148" s="399">
        <v>3.9</v>
      </c>
      <c r="DY148" s="399">
        <v>1.5</v>
      </c>
      <c r="DZ148" s="400"/>
      <c r="EA148" s="391"/>
      <c r="EB148" s="401">
        <v>1.8</v>
      </c>
      <c r="EC148" s="402">
        <v>1.5</v>
      </c>
      <c r="ED148" s="402">
        <v>1.5</v>
      </c>
      <c r="EE148" s="403"/>
      <c r="EF148" s="216">
        <v>2.1</v>
      </c>
      <c r="EG148" s="216">
        <v>2.2000000000000002</v>
      </c>
      <c r="EH148" s="216">
        <v>2</v>
      </c>
      <c r="EI148" s="216">
        <v>0</v>
      </c>
      <c r="EJ148" s="566">
        <v>2.1</v>
      </c>
    </row>
    <row r="149" spans="1:141">
      <c r="A149" s="20">
        <f t="shared" si="3"/>
        <v>70333</v>
      </c>
      <c r="B149" s="456" t="s">
        <v>135</v>
      </c>
      <c r="C149" s="457" t="s">
        <v>54</v>
      </c>
      <c r="D149" s="457" t="s">
        <v>136</v>
      </c>
      <c r="E149" s="457" t="s">
        <v>160</v>
      </c>
      <c r="F149" s="223">
        <v>1</v>
      </c>
      <c r="G149" s="183">
        <v>3</v>
      </c>
      <c r="H149" s="183">
        <v>3.4</v>
      </c>
      <c r="I149" s="183"/>
      <c r="J149" s="183">
        <v>3.9</v>
      </c>
      <c r="K149" s="183"/>
      <c r="L149" s="183"/>
      <c r="M149" s="183"/>
      <c r="N149" s="183"/>
      <c r="O149" s="224"/>
      <c r="P149" s="167">
        <v>2</v>
      </c>
      <c r="Q149" s="223">
        <v>2.8</v>
      </c>
      <c r="R149" s="225"/>
      <c r="S149" s="225"/>
      <c r="T149" s="168"/>
      <c r="U149" s="168"/>
      <c r="V149" s="168"/>
      <c r="W149" s="166"/>
      <c r="X149" s="183">
        <v>5</v>
      </c>
      <c r="Y149" s="169">
        <v>4.2</v>
      </c>
      <c r="Z149" s="170">
        <v>3.9</v>
      </c>
      <c r="AB149" s="223"/>
      <c r="AC149" s="183">
        <v>1</v>
      </c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1</v>
      </c>
      <c r="AN149" s="225"/>
      <c r="AO149" s="225"/>
      <c r="AP149" s="168"/>
      <c r="AQ149" s="168"/>
      <c r="AR149" s="168"/>
      <c r="AS149" s="166"/>
      <c r="AT149" s="183">
        <v>5</v>
      </c>
      <c r="AU149" s="169">
        <v>4.2</v>
      </c>
      <c r="AV149" s="173">
        <v>3.9</v>
      </c>
      <c r="AX149" s="228"/>
      <c r="AY149" s="229"/>
      <c r="AZ149" s="229"/>
      <c r="BA149" s="229"/>
      <c r="BB149" s="229"/>
      <c r="BC149" s="230"/>
      <c r="BE149" s="231">
        <v>4</v>
      </c>
      <c r="BF149" s="183"/>
      <c r="BG149" s="183"/>
      <c r="BH149" s="183"/>
      <c r="BI149" s="183"/>
      <c r="BJ149" s="183"/>
      <c r="BK149" s="183"/>
      <c r="BL149" s="183"/>
      <c r="BM149" s="183"/>
      <c r="BN149" s="226"/>
      <c r="BO149" s="227"/>
      <c r="BP149" s="223">
        <v>4</v>
      </c>
      <c r="BQ149" s="225"/>
      <c r="BR149" s="225"/>
      <c r="BS149" s="168"/>
      <c r="BT149" s="168"/>
      <c r="BU149" s="168"/>
      <c r="BV149" s="166"/>
      <c r="BW149" s="183">
        <v>5</v>
      </c>
      <c r="BX149" s="169">
        <v>4.2</v>
      </c>
      <c r="BY149" s="184">
        <v>3.9</v>
      </c>
      <c r="CA149" s="185">
        <v>3</v>
      </c>
      <c r="CB149" s="232" t="s">
        <v>418</v>
      </c>
      <c r="CC149" s="187"/>
      <c r="CD149" s="188">
        <v>1.7</v>
      </c>
      <c r="CE149" s="233" t="s">
        <v>418</v>
      </c>
      <c r="CF149" s="190"/>
      <c r="CG149" s="191">
        <v>4.0999999999999996</v>
      </c>
      <c r="CH149" s="234" t="s">
        <v>417</v>
      </c>
      <c r="CI149" s="190"/>
      <c r="CJ149" s="235">
        <v>2.9604444440000002</v>
      </c>
      <c r="CL149" s="236"/>
      <c r="CM149" s="237"/>
      <c r="CN149" s="238"/>
      <c r="CP149" s="239">
        <v>4</v>
      </c>
      <c r="CQ149" s="240">
        <v>3</v>
      </c>
      <c r="CR149" s="240">
        <v>4</v>
      </c>
      <c r="CS149" s="240">
        <v>5</v>
      </c>
      <c r="CT149" s="241">
        <v>5</v>
      </c>
      <c r="CU149" s="242">
        <v>4.2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>
        <v>5</v>
      </c>
      <c r="DM149" s="248"/>
      <c r="DN149" s="248"/>
      <c r="DO149" s="249"/>
      <c r="DR149" s="250">
        <v>3</v>
      </c>
      <c r="DS149" s="397">
        <v>2.9</v>
      </c>
      <c r="DT149" s="397">
        <v>3</v>
      </c>
      <c r="DU149" s="398"/>
      <c r="DV149" s="391"/>
      <c r="DW149" s="253">
        <v>4</v>
      </c>
      <c r="DX149" s="399">
        <v>2.7</v>
      </c>
      <c r="DY149" s="399">
        <v>1.7</v>
      </c>
      <c r="DZ149" s="400"/>
      <c r="EA149" s="391"/>
      <c r="EB149" s="401">
        <v>3.7</v>
      </c>
      <c r="EC149" s="402">
        <v>2.5</v>
      </c>
      <c r="ED149" s="402">
        <v>4.0999999999999996</v>
      </c>
      <c r="EE149" s="403"/>
      <c r="EF149" s="216">
        <v>3.3</v>
      </c>
      <c r="EG149" s="216">
        <v>2.8</v>
      </c>
      <c r="EH149" s="216">
        <v>3</v>
      </c>
      <c r="EI149" s="216">
        <v>0</v>
      </c>
      <c r="EJ149" s="566">
        <v>3</v>
      </c>
    </row>
    <row r="150" spans="1:141">
      <c r="A150" s="20">
        <f t="shared" si="3"/>
        <v>70334</v>
      </c>
      <c r="B150" s="456" t="s">
        <v>86</v>
      </c>
      <c r="C150" s="457" t="s">
        <v>67</v>
      </c>
      <c r="D150" s="457" t="s">
        <v>28</v>
      </c>
      <c r="E150" s="457">
        <v>0</v>
      </c>
      <c r="F150" s="223">
        <v>5</v>
      </c>
      <c r="G150" s="183">
        <v>4.5</v>
      </c>
      <c r="H150" s="183">
        <v>5</v>
      </c>
      <c r="I150" s="183"/>
      <c r="J150" s="183">
        <v>4.9000000000000004</v>
      </c>
      <c r="K150" s="183"/>
      <c r="L150" s="183"/>
      <c r="M150" s="183"/>
      <c r="N150" s="183"/>
      <c r="O150" s="224"/>
      <c r="P150" s="167">
        <v>4</v>
      </c>
      <c r="Q150" s="223">
        <v>4.8</v>
      </c>
      <c r="R150" s="225"/>
      <c r="S150" s="225"/>
      <c r="T150" s="168"/>
      <c r="U150" s="168"/>
      <c r="V150" s="168"/>
      <c r="W150" s="166"/>
      <c r="X150" s="183">
        <v>5</v>
      </c>
      <c r="Y150" s="169">
        <v>5</v>
      </c>
      <c r="Z150" s="170">
        <v>4.9000000000000004</v>
      </c>
      <c r="AB150" s="223"/>
      <c r="AC150" s="183">
        <v>5</v>
      </c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5</v>
      </c>
      <c r="AN150" s="225"/>
      <c r="AO150" s="225"/>
      <c r="AP150" s="168"/>
      <c r="AQ150" s="168"/>
      <c r="AR150" s="168"/>
      <c r="AS150" s="166"/>
      <c r="AT150" s="183">
        <v>5</v>
      </c>
      <c r="AU150" s="169">
        <v>5</v>
      </c>
      <c r="AV150" s="173">
        <v>4.9000000000000004</v>
      </c>
      <c r="AX150" s="228"/>
      <c r="AY150" s="229"/>
      <c r="AZ150" s="229"/>
      <c r="BA150" s="229"/>
      <c r="BB150" s="229"/>
      <c r="BC150" s="230"/>
      <c r="BE150" s="231">
        <v>5</v>
      </c>
      <c r="BF150" s="183"/>
      <c r="BG150" s="183"/>
      <c r="BH150" s="183"/>
      <c r="BI150" s="183"/>
      <c r="BJ150" s="183"/>
      <c r="BK150" s="183"/>
      <c r="BL150" s="183"/>
      <c r="BM150" s="183"/>
      <c r="BN150" s="226"/>
      <c r="BO150" s="227"/>
      <c r="BP150" s="223">
        <v>5</v>
      </c>
      <c r="BQ150" s="225"/>
      <c r="BR150" s="225"/>
      <c r="BS150" s="168"/>
      <c r="BT150" s="168"/>
      <c r="BU150" s="168"/>
      <c r="BV150" s="166"/>
      <c r="BW150" s="183">
        <v>5</v>
      </c>
      <c r="BX150" s="169">
        <v>5</v>
      </c>
      <c r="BY150" s="184">
        <v>4.9000000000000004</v>
      </c>
      <c r="CA150" s="185">
        <v>4.7</v>
      </c>
      <c r="CB150" s="232" t="s">
        <v>421</v>
      </c>
      <c r="CC150" s="187"/>
      <c r="CD150" s="188">
        <v>5</v>
      </c>
      <c r="CE150" s="233" t="s">
        <v>421</v>
      </c>
      <c r="CF150" s="190"/>
      <c r="CG150" s="191">
        <v>5</v>
      </c>
      <c r="CH150" s="234" t="s">
        <v>421</v>
      </c>
      <c r="CI150" s="190"/>
      <c r="CJ150" s="235">
        <v>4.814944444</v>
      </c>
      <c r="CL150" s="236"/>
      <c r="CM150" s="237"/>
      <c r="CN150" s="238"/>
      <c r="CP150" s="239">
        <v>5</v>
      </c>
      <c r="CQ150" s="240">
        <v>5</v>
      </c>
      <c r="CR150" s="240">
        <v>5</v>
      </c>
      <c r="CS150" s="240">
        <v>5</v>
      </c>
      <c r="CT150" s="241">
        <v>5</v>
      </c>
      <c r="CU150" s="242">
        <v>5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>
        <v>12</v>
      </c>
      <c r="DM150" s="248"/>
      <c r="DN150" s="248"/>
      <c r="DO150" s="249"/>
      <c r="DR150" s="250">
        <v>4.5999999999999996</v>
      </c>
      <c r="DS150" s="397">
        <v>4.4000000000000004</v>
      </c>
      <c r="DT150" s="397">
        <v>4.7</v>
      </c>
      <c r="DU150" s="398"/>
      <c r="DV150" s="391"/>
      <c r="DW150" s="253">
        <v>5</v>
      </c>
      <c r="DX150" s="399">
        <v>4.5</v>
      </c>
      <c r="DY150" s="399">
        <v>5</v>
      </c>
      <c r="DZ150" s="400"/>
      <c r="EA150" s="391"/>
      <c r="EB150" s="401">
        <v>4.9000000000000004</v>
      </c>
      <c r="EC150" s="402">
        <v>4.7</v>
      </c>
      <c r="ED150" s="402">
        <v>5</v>
      </c>
      <c r="EE150" s="403"/>
      <c r="EF150" s="216">
        <v>4.7</v>
      </c>
      <c r="EG150" s="216">
        <v>4.5</v>
      </c>
      <c r="EH150" s="216">
        <v>4.8</v>
      </c>
      <c r="EI150" s="216">
        <v>0</v>
      </c>
      <c r="EJ150" s="566">
        <v>4.7</v>
      </c>
    </row>
    <row r="151" spans="1:141">
      <c r="A151" s="20">
        <f t="shared" si="3"/>
        <v>70335</v>
      </c>
      <c r="B151" s="456" t="s">
        <v>363</v>
      </c>
      <c r="C151" s="457" t="s">
        <v>121</v>
      </c>
      <c r="D151" s="457" t="s">
        <v>167</v>
      </c>
      <c r="E151" s="457">
        <v>0</v>
      </c>
      <c r="F151" s="223">
        <v>5</v>
      </c>
      <c r="G151" s="183">
        <v>3.8</v>
      </c>
      <c r="H151" s="183">
        <v>2.6</v>
      </c>
      <c r="I151" s="183"/>
      <c r="J151" s="183">
        <v>3.4</v>
      </c>
      <c r="K151" s="183"/>
      <c r="L151" s="183"/>
      <c r="M151" s="183"/>
      <c r="N151" s="183"/>
      <c r="O151" s="224"/>
      <c r="P151" s="167">
        <v>3.7</v>
      </c>
      <c r="Q151" s="223">
        <v>3.7</v>
      </c>
      <c r="R151" s="225"/>
      <c r="S151" s="225"/>
      <c r="T151" s="168"/>
      <c r="U151" s="168"/>
      <c r="V151" s="168"/>
      <c r="W151" s="166"/>
      <c r="X151" s="183">
        <v>5</v>
      </c>
      <c r="Y151" s="169">
        <v>3.8</v>
      </c>
      <c r="Z151" s="170">
        <v>3.4</v>
      </c>
      <c r="AB151" s="223"/>
      <c r="AC151" s="183">
        <v>5</v>
      </c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5</v>
      </c>
      <c r="AN151" s="225"/>
      <c r="AO151" s="225"/>
      <c r="AP151" s="168"/>
      <c r="AQ151" s="168"/>
      <c r="AR151" s="168"/>
      <c r="AS151" s="166"/>
      <c r="AT151" s="183">
        <v>5</v>
      </c>
      <c r="AU151" s="169">
        <v>3.8</v>
      </c>
      <c r="AV151" s="173">
        <v>3.4</v>
      </c>
      <c r="AX151" s="228"/>
      <c r="AY151" s="229"/>
      <c r="AZ151" s="229"/>
      <c r="BA151" s="229"/>
      <c r="BB151" s="229"/>
      <c r="BC151" s="230"/>
      <c r="BE151" s="231">
        <v>4.5999999999999996</v>
      </c>
      <c r="BF151" s="183"/>
      <c r="BG151" s="183"/>
      <c r="BH151" s="183"/>
      <c r="BI151" s="183"/>
      <c r="BJ151" s="183"/>
      <c r="BK151" s="183"/>
      <c r="BL151" s="183"/>
      <c r="BM151" s="183"/>
      <c r="BN151" s="226"/>
      <c r="BO151" s="227"/>
      <c r="BP151" s="223">
        <v>4.5999999999999996</v>
      </c>
      <c r="BQ151" s="225"/>
      <c r="BR151" s="225"/>
      <c r="BS151" s="168"/>
      <c r="BT151" s="168"/>
      <c r="BU151" s="168"/>
      <c r="BV151" s="166"/>
      <c r="BW151" s="183">
        <v>5</v>
      </c>
      <c r="BX151" s="169">
        <v>3.8</v>
      </c>
      <c r="BY151" s="184">
        <v>3.4</v>
      </c>
      <c r="CA151" s="185">
        <v>3.8</v>
      </c>
      <c r="CB151" s="232" t="s">
        <v>416</v>
      </c>
      <c r="CC151" s="187"/>
      <c r="CD151" s="188">
        <v>4.9000000000000004</v>
      </c>
      <c r="CE151" s="233" t="s">
        <v>421</v>
      </c>
      <c r="CF151" s="190"/>
      <c r="CG151" s="191">
        <v>4.5</v>
      </c>
      <c r="CH151" s="234" t="s">
        <v>417</v>
      </c>
      <c r="CI151" s="190"/>
      <c r="CJ151" s="235">
        <v>4.174222222</v>
      </c>
      <c r="CL151" s="236"/>
      <c r="CM151" s="237"/>
      <c r="CN151" s="238"/>
      <c r="CP151" s="239">
        <v>3</v>
      </c>
      <c r="CQ151" s="240">
        <v>4</v>
      </c>
      <c r="CR151" s="240">
        <v>3</v>
      </c>
      <c r="CS151" s="240">
        <v>5</v>
      </c>
      <c r="CT151" s="241">
        <v>4</v>
      </c>
      <c r="CU151" s="242">
        <v>3.8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>
        <v>11</v>
      </c>
      <c r="DM151" s="248"/>
      <c r="DN151" s="248"/>
      <c r="DO151" s="249"/>
      <c r="DR151" s="250">
        <v>3</v>
      </c>
      <c r="DS151" s="397">
        <v>2.7</v>
      </c>
      <c r="DT151" s="397">
        <v>3.8</v>
      </c>
      <c r="DU151" s="398"/>
      <c r="DV151" s="391"/>
      <c r="DW151" s="253">
        <v>2.8</v>
      </c>
      <c r="DX151" s="399">
        <v>4.3</v>
      </c>
      <c r="DY151" s="399">
        <v>4.9000000000000004</v>
      </c>
      <c r="DZ151" s="400"/>
      <c r="EA151" s="391"/>
      <c r="EB151" s="401">
        <v>4.3</v>
      </c>
      <c r="EC151" s="402">
        <v>3.3</v>
      </c>
      <c r="ED151" s="402">
        <v>4.5</v>
      </c>
      <c r="EE151" s="403"/>
      <c r="EF151" s="216">
        <v>3.2</v>
      </c>
      <c r="EG151" s="216">
        <v>3.1</v>
      </c>
      <c r="EH151" s="216">
        <v>4.2</v>
      </c>
      <c r="EI151" s="216">
        <v>0</v>
      </c>
      <c r="EJ151" s="566">
        <v>3.5</v>
      </c>
    </row>
    <row r="152" spans="1:141">
      <c r="A152" s="20">
        <f t="shared" si="3"/>
        <v>70336</v>
      </c>
      <c r="B152" s="456" t="s">
        <v>364</v>
      </c>
      <c r="C152" s="457" t="s">
        <v>365</v>
      </c>
      <c r="D152" s="457" t="s">
        <v>366</v>
      </c>
      <c r="E152" s="457">
        <v>0</v>
      </c>
      <c r="F152" s="223">
        <v>5</v>
      </c>
      <c r="G152" s="183">
        <v>4</v>
      </c>
      <c r="H152" s="183">
        <v>3.4</v>
      </c>
      <c r="I152" s="183"/>
      <c r="J152" s="183">
        <v>3.1</v>
      </c>
      <c r="K152" s="183"/>
      <c r="L152" s="183"/>
      <c r="M152" s="183"/>
      <c r="N152" s="183"/>
      <c r="O152" s="224"/>
      <c r="P152" s="167">
        <v>2.7</v>
      </c>
      <c r="Q152" s="223">
        <v>3.9</v>
      </c>
      <c r="R152" s="225"/>
      <c r="S152" s="225"/>
      <c r="T152" s="168"/>
      <c r="U152" s="168"/>
      <c r="V152" s="168"/>
      <c r="W152" s="166"/>
      <c r="X152" s="183">
        <v>5</v>
      </c>
      <c r="Y152" s="169">
        <v>3.2</v>
      </c>
      <c r="Z152" s="170">
        <v>3.1</v>
      </c>
      <c r="AB152" s="223"/>
      <c r="AC152" s="183">
        <v>3.4</v>
      </c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3.4</v>
      </c>
      <c r="AN152" s="225"/>
      <c r="AO152" s="225"/>
      <c r="AP152" s="168"/>
      <c r="AQ152" s="168"/>
      <c r="AR152" s="168"/>
      <c r="AS152" s="166"/>
      <c r="AT152" s="183">
        <v>4.7</v>
      </c>
      <c r="AU152" s="169">
        <v>3.2</v>
      </c>
      <c r="AV152" s="173">
        <v>3.1</v>
      </c>
      <c r="AX152" s="228"/>
      <c r="AY152" s="229"/>
      <c r="AZ152" s="229"/>
      <c r="BA152" s="229"/>
      <c r="BB152" s="229"/>
      <c r="BC152" s="230"/>
      <c r="BE152" s="231">
        <v>1</v>
      </c>
      <c r="BF152" s="183"/>
      <c r="BG152" s="183"/>
      <c r="BH152" s="183"/>
      <c r="BI152" s="183"/>
      <c r="BJ152" s="183"/>
      <c r="BK152" s="183"/>
      <c r="BL152" s="183"/>
      <c r="BM152" s="183"/>
      <c r="BN152" s="226"/>
      <c r="BO152" s="227"/>
      <c r="BP152" s="223">
        <v>1</v>
      </c>
      <c r="BQ152" s="225"/>
      <c r="BR152" s="225"/>
      <c r="BS152" s="168"/>
      <c r="BT152" s="168"/>
      <c r="BU152" s="168"/>
      <c r="BV152" s="166"/>
      <c r="BW152" s="183">
        <v>5</v>
      </c>
      <c r="BX152" s="169">
        <v>3.2</v>
      </c>
      <c r="BY152" s="184">
        <v>3.1</v>
      </c>
      <c r="CA152" s="185">
        <v>3.7</v>
      </c>
      <c r="CB152" s="232" t="s">
        <v>416</v>
      </c>
      <c r="CC152" s="187"/>
      <c r="CD152" s="188">
        <v>3.5</v>
      </c>
      <c r="CE152" s="233" t="s">
        <v>416</v>
      </c>
      <c r="CF152" s="190"/>
      <c r="CG152" s="191">
        <v>1.6</v>
      </c>
      <c r="CH152" s="234" t="s">
        <v>418</v>
      </c>
      <c r="CI152" s="190"/>
      <c r="CJ152" s="235">
        <v>3.2295555560000002</v>
      </c>
      <c r="CL152" s="236"/>
      <c r="CM152" s="237">
        <v>1</v>
      </c>
      <c r="CN152" s="238"/>
      <c r="CP152" s="239">
        <v>3</v>
      </c>
      <c r="CQ152" s="240">
        <v>4</v>
      </c>
      <c r="CR152" s="240">
        <v>2</v>
      </c>
      <c r="CS152" s="240">
        <v>3</v>
      </c>
      <c r="CT152" s="241">
        <v>4</v>
      </c>
      <c r="CU152" s="242">
        <v>3.2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>
        <v>8</v>
      </c>
      <c r="DM152" s="248"/>
      <c r="DN152" s="248"/>
      <c r="DO152" s="249"/>
      <c r="DR152" s="250">
        <v>3</v>
      </c>
      <c r="DS152" s="397">
        <v>2</v>
      </c>
      <c r="DT152" s="397">
        <v>3.7</v>
      </c>
      <c r="DU152" s="398"/>
      <c r="DV152" s="391"/>
      <c r="DW152" s="253">
        <v>4</v>
      </c>
      <c r="DX152" s="399">
        <v>4.3</v>
      </c>
      <c r="DY152" s="399">
        <v>3.5</v>
      </c>
      <c r="DZ152" s="400"/>
      <c r="EA152" s="391"/>
      <c r="EB152" s="401">
        <v>4.0999999999999996</v>
      </c>
      <c r="EC152" s="402">
        <v>2.7</v>
      </c>
      <c r="ED152" s="402">
        <v>1.6</v>
      </c>
      <c r="EE152" s="403"/>
      <c r="EF152" s="216">
        <v>3.4</v>
      </c>
      <c r="EG152" s="216">
        <v>2.6</v>
      </c>
      <c r="EH152" s="216">
        <v>3.2</v>
      </c>
      <c r="EI152" s="216">
        <v>0</v>
      </c>
      <c r="EJ152" s="566">
        <v>3.1</v>
      </c>
    </row>
    <row r="153" spans="1:141">
      <c r="A153" s="20">
        <f t="shared" si="3"/>
        <v>70337</v>
      </c>
      <c r="B153" s="456" t="s">
        <v>132</v>
      </c>
      <c r="C153" s="457" t="s">
        <v>367</v>
      </c>
      <c r="D153" s="457" t="s">
        <v>368</v>
      </c>
      <c r="E153" s="457" t="s">
        <v>97</v>
      </c>
      <c r="F153" s="223">
        <v>5</v>
      </c>
      <c r="G153" s="183">
        <v>3.5</v>
      </c>
      <c r="H153" s="183">
        <v>2.1</v>
      </c>
      <c r="I153" s="183"/>
      <c r="J153" s="183">
        <v>3.3</v>
      </c>
      <c r="K153" s="183"/>
      <c r="L153" s="183"/>
      <c r="M153" s="183"/>
      <c r="N153" s="183"/>
      <c r="O153" s="224"/>
      <c r="P153" s="167">
        <v>3.3</v>
      </c>
      <c r="Q153" s="223">
        <v>3.5</v>
      </c>
      <c r="R153" s="225"/>
      <c r="S153" s="225"/>
      <c r="T153" s="168"/>
      <c r="U153" s="168"/>
      <c r="V153" s="168"/>
      <c r="W153" s="166"/>
      <c r="X153" s="183">
        <v>4.4000000000000004</v>
      </c>
      <c r="Y153" s="169">
        <v>3</v>
      </c>
      <c r="Z153" s="170">
        <v>3.3</v>
      </c>
      <c r="AB153" s="223"/>
      <c r="AC153" s="183">
        <v>5</v>
      </c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5</v>
      </c>
      <c r="AN153" s="225"/>
      <c r="AO153" s="225"/>
      <c r="AP153" s="168"/>
      <c r="AQ153" s="168"/>
      <c r="AR153" s="168"/>
      <c r="AS153" s="166"/>
      <c r="AT153" s="183">
        <v>5</v>
      </c>
      <c r="AU153" s="169">
        <v>3</v>
      </c>
      <c r="AV153" s="173">
        <v>3.3</v>
      </c>
      <c r="AX153" s="228"/>
      <c r="AY153" s="229"/>
      <c r="AZ153" s="229"/>
      <c r="BA153" s="229"/>
      <c r="BB153" s="229"/>
      <c r="BC153" s="230"/>
      <c r="BE153" s="231">
        <v>5</v>
      </c>
      <c r="BF153" s="183"/>
      <c r="BG153" s="183"/>
      <c r="BH153" s="183"/>
      <c r="BI153" s="183"/>
      <c r="BJ153" s="183"/>
      <c r="BK153" s="183"/>
      <c r="BL153" s="183"/>
      <c r="BM153" s="183"/>
      <c r="BN153" s="226"/>
      <c r="BO153" s="227"/>
      <c r="BP153" s="223">
        <v>5</v>
      </c>
      <c r="BQ153" s="225"/>
      <c r="BR153" s="225"/>
      <c r="BS153" s="168"/>
      <c r="BT153" s="168"/>
      <c r="BU153" s="168"/>
      <c r="BV153" s="166"/>
      <c r="BW153" s="183">
        <v>5</v>
      </c>
      <c r="BX153" s="169">
        <v>3</v>
      </c>
      <c r="BY153" s="184">
        <v>3.3</v>
      </c>
      <c r="CA153" s="185">
        <v>3.5</v>
      </c>
      <c r="CB153" s="232" t="s">
        <v>416</v>
      </c>
      <c r="CC153" s="187"/>
      <c r="CD153" s="188">
        <v>4.8</v>
      </c>
      <c r="CE153" s="233" t="s">
        <v>421</v>
      </c>
      <c r="CF153" s="190"/>
      <c r="CG153" s="191">
        <v>4.8</v>
      </c>
      <c r="CH153" s="234" t="s">
        <v>421</v>
      </c>
      <c r="CI153" s="190"/>
      <c r="CJ153" s="235">
        <v>4.0301666669999996</v>
      </c>
      <c r="CL153" s="236">
        <v>2</v>
      </c>
      <c r="CM153" s="237"/>
      <c r="CN153" s="238"/>
      <c r="CP153" s="239">
        <v>3</v>
      </c>
      <c r="CQ153" s="240">
        <v>3</v>
      </c>
      <c r="CR153" s="240">
        <v>3</v>
      </c>
      <c r="CS153" s="240">
        <v>3</v>
      </c>
      <c r="CT153" s="241">
        <v>3</v>
      </c>
      <c r="CU153" s="242">
        <v>3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>
        <v>10</v>
      </c>
      <c r="DM153" s="248"/>
      <c r="DN153" s="248"/>
      <c r="DO153" s="249"/>
      <c r="DR153" s="250">
        <v>3.6</v>
      </c>
      <c r="DS153" s="397">
        <v>3.8</v>
      </c>
      <c r="DT153" s="397">
        <v>3.5</v>
      </c>
      <c r="DU153" s="398"/>
      <c r="DV153" s="391"/>
      <c r="DW153" s="253">
        <v>4.5</v>
      </c>
      <c r="DX153" s="399">
        <v>4.8</v>
      </c>
      <c r="DY153" s="399">
        <v>4.8</v>
      </c>
      <c r="DZ153" s="400"/>
      <c r="EA153" s="391"/>
      <c r="EB153" s="401">
        <v>4</v>
      </c>
      <c r="EC153" s="402">
        <v>2.9</v>
      </c>
      <c r="ED153" s="402">
        <v>4.8</v>
      </c>
      <c r="EE153" s="403"/>
      <c r="EF153" s="216">
        <v>3.9</v>
      </c>
      <c r="EG153" s="216">
        <v>3.9</v>
      </c>
      <c r="EH153" s="216">
        <v>4</v>
      </c>
      <c r="EI153" s="216">
        <v>0</v>
      </c>
      <c r="EJ153" s="566">
        <v>3.9</v>
      </c>
    </row>
    <row r="154" spans="1:141">
      <c r="A154" s="20">
        <f t="shared" si="3"/>
        <v>70338</v>
      </c>
      <c r="B154" s="456" t="s">
        <v>157</v>
      </c>
      <c r="C154" s="457" t="s">
        <v>115</v>
      </c>
      <c r="D154" s="457" t="s">
        <v>369</v>
      </c>
      <c r="E154" s="457" t="s">
        <v>106</v>
      </c>
      <c r="F154" s="223">
        <v>4.5</v>
      </c>
      <c r="G154" s="183">
        <v>3</v>
      </c>
      <c r="H154" s="183">
        <v>5</v>
      </c>
      <c r="I154" s="183"/>
      <c r="J154" s="183">
        <v>3.8</v>
      </c>
      <c r="K154" s="183"/>
      <c r="L154" s="183"/>
      <c r="M154" s="183"/>
      <c r="N154" s="183"/>
      <c r="O154" s="224"/>
      <c r="P154" s="167">
        <v>3.7</v>
      </c>
      <c r="Q154" s="223">
        <v>4.0999999999999996</v>
      </c>
      <c r="R154" s="225"/>
      <c r="S154" s="225"/>
      <c r="T154" s="168"/>
      <c r="U154" s="168"/>
      <c r="V154" s="168"/>
      <c r="W154" s="166"/>
      <c r="X154" s="183">
        <v>4.7</v>
      </c>
      <c r="Y154" s="169">
        <v>4.4000000000000004</v>
      </c>
      <c r="Z154" s="170">
        <v>3.8</v>
      </c>
      <c r="AB154" s="223"/>
      <c r="AC154" s="183">
        <v>5</v>
      </c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5</v>
      </c>
      <c r="AN154" s="225"/>
      <c r="AO154" s="225"/>
      <c r="AP154" s="168"/>
      <c r="AQ154" s="168"/>
      <c r="AR154" s="168"/>
      <c r="AS154" s="166"/>
      <c r="AT154" s="183">
        <v>4.7</v>
      </c>
      <c r="AU154" s="169">
        <v>4.4000000000000004</v>
      </c>
      <c r="AV154" s="173">
        <v>3.8</v>
      </c>
      <c r="AX154" s="228"/>
      <c r="AY154" s="229"/>
      <c r="AZ154" s="229"/>
      <c r="BA154" s="229"/>
      <c r="BB154" s="229"/>
      <c r="BC154" s="230"/>
      <c r="BE154" s="231">
        <v>1</v>
      </c>
      <c r="BF154" s="183"/>
      <c r="BG154" s="183"/>
      <c r="BH154" s="183"/>
      <c r="BI154" s="183"/>
      <c r="BJ154" s="183"/>
      <c r="BK154" s="183"/>
      <c r="BL154" s="183"/>
      <c r="BM154" s="183"/>
      <c r="BN154" s="226"/>
      <c r="BO154" s="227"/>
      <c r="BP154" s="223">
        <v>1</v>
      </c>
      <c r="BQ154" s="225"/>
      <c r="BR154" s="225"/>
      <c r="BS154" s="168"/>
      <c r="BT154" s="168"/>
      <c r="BU154" s="168"/>
      <c r="BV154" s="166"/>
      <c r="BW154" s="183">
        <v>4.7</v>
      </c>
      <c r="BX154" s="169">
        <v>4.4000000000000004</v>
      </c>
      <c r="BY154" s="184">
        <v>3.8</v>
      </c>
      <c r="CA154" s="185">
        <v>4</v>
      </c>
      <c r="CB154" s="232" t="s">
        <v>417</v>
      </c>
      <c r="CC154" s="187"/>
      <c r="CD154" s="188">
        <v>4.8</v>
      </c>
      <c r="CE154" s="233" t="s">
        <v>421</v>
      </c>
      <c r="CF154" s="190"/>
      <c r="CG154" s="191">
        <v>1.7</v>
      </c>
      <c r="CH154" s="234" t="s">
        <v>418</v>
      </c>
      <c r="CI154" s="190"/>
      <c r="CJ154" s="235">
        <v>3.7313888890000002</v>
      </c>
      <c r="CL154" s="236">
        <v>1</v>
      </c>
      <c r="CM154" s="237">
        <v>1</v>
      </c>
      <c r="CN154" s="238">
        <v>1</v>
      </c>
      <c r="CP154" s="239">
        <v>5</v>
      </c>
      <c r="CQ154" s="240">
        <v>4</v>
      </c>
      <c r="CR154" s="240">
        <v>4</v>
      </c>
      <c r="CS154" s="240">
        <v>5</v>
      </c>
      <c r="CT154" s="241">
        <v>4</v>
      </c>
      <c r="CU154" s="242">
        <v>4.4000000000000004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>
        <v>11</v>
      </c>
      <c r="DM154" s="248"/>
      <c r="DN154" s="248"/>
      <c r="DO154" s="249"/>
      <c r="DR154" s="250">
        <v>3.8</v>
      </c>
      <c r="DS154" s="397">
        <v>3.5</v>
      </c>
      <c r="DT154" s="397">
        <v>4</v>
      </c>
      <c r="DU154" s="398"/>
      <c r="DV154" s="391"/>
      <c r="DW154" s="253">
        <v>3.7</v>
      </c>
      <c r="DX154" s="399">
        <v>3.8</v>
      </c>
      <c r="DY154" s="399">
        <v>4.8</v>
      </c>
      <c r="DZ154" s="400"/>
      <c r="EA154" s="391"/>
      <c r="EB154" s="401">
        <v>3.5</v>
      </c>
      <c r="EC154" s="402">
        <v>4.2</v>
      </c>
      <c r="ED154" s="402">
        <v>1.7</v>
      </c>
      <c r="EE154" s="403"/>
      <c r="EF154" s="216">
        <v>3.7</v>
      </c>
      <c r="EG154" s="216">
        <v>3.7</v>
      </c>
      <c r="EH154" s="216">
        <v>3.7</v>
      </c>
      <c r="EI154" s="216">
        <v>0</v>
      </c>
      <c r="EJ154" s="566">
        <v>3.7</v>
      </c>
    </row>
    <row r="155" spans="1:141">
      <c r="A155" s="20">
        <f t="shared" si="3"/>
        <v>70339</v>
      </c>
      <c r="B155" s="456" t="s">
        <v>158</v>
      </c>
      <c r="C155" s="457" t="s">
        <v>67</v>
      </c>
      <c r="D155" s="457" t="s">
        <v>112</v>
      </c>
      <c r="E155" s="457">
        <v>0</v>
      </c>
      <c r="F155" s="223">
        <v>1</v>
      </c>
      <c r="G155" s="183">
        <v>3</v>
      </c>
      <c r="H155" s="183">
        <v>2.1</v>
      </c>
      <c r="I155" s="183"/>
      <c r="J155" s="183">
        <v>3.3</v>
      </c>
      <c r="K155" s="183"/>
      <c r="L155" s="183"/>
      <c r="M155" s="183"/>
      <c r="N155" s="183"/>
      <c r="O155" s="224"/>
      <c r="P155" s="167">
        <v>2</v>
      </c>
      <c r="Q155" s="223">
        <v>2.2999999999999998</v>
      </c>
      <c r="R155" s="225"/>
      <c r="S155" s="225"/>
      <c r="T155" s="168"/>
      <c r="U155" s="168"/>
      <c r="V155" s="168"/>
      <c r="W155" s="166"/>
      <c r="X155" s="183">
        <v>4.4000000000000004</v>
      </c>
      <c r="Y155" s="169">
        <v>3.2</v>
      </c>
      <c r="Z155" s="170">
        <v>3.3</v>
      </c>
      <c r="AB155" s="223"/>
      <c r="AC155" s="183">
        <v>1</v>
      </c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1</v>
      </c>
      <c r="AN155" s="225"/>
      <c r="AO155" s="225"/>
      <c r="AP155" s="168"/>
      <c r="AQ155" s="168"/>
      <c r="AR155" s="168"/>
      <c r="AS155" s="166"/>
      <c r="AT155" s="183">
        <v>4.0999999999999996</v>
      </c>
      <c r="AU155" s="169">
        <v>3.2</v>
      </c>
      <c r="AV155" s="173">
        <v>3.3</v>
      </c>
      <c r="AX155" s="228"/>
      <c r="AY155" s="229"/>
      <c r="AZ155" s="229"/>
      <c r="BA155" s="229"/>
      <c r="BB155" s="229"/>
      <c r="BC155" s="230"/>
      <c r="BE155" s="231">
        <v>1</v>
      </c>
      <c r="BF155" s="183"/>
      <c r="BG155" s="183"/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/>
      <c r="BR155" s="225"/>
      <c r="BS155" s="168"/>
      <c r="BT155" s="168"/>
      <c r="BU155" s="168"/>
      <c r="BV155" s="166"/>
      <c r="BW155" s="183">
        <v>5</v>
      </c>
      <c r="BX155" s="169">
        <v>3.2</v>
      </c>
      <c r="BY155" s="184">
        <v>3.3</v>
      </c>
      <c r="CA155" s="185">
        <v>2.6</v>
      </c>
      <c r="CB155" s="232" t="s">
        <v>418</v>
      </c>
      <c r="CC155" s="187"/>
      <c r="CD155" s="188">
        <v>1.5</v>
      </c>
      <c r="CE155" s="233" t="s">
        <v>418</v>
      </c>
      <c r="CF155" s="190"/>
      <c r="CG155" s="191">
        <v>1.6</v>
      </c>
      <c r="CH155" s="234" t="s">
        <v>418</v>
      </c>
      <c r="CI155" s="190"/>
      <c r="CJ155" s="235">
        <v>2.1738888890000001</v>
      </c>
      <c r="CL155" s="236">
        <v>2</v>
      </c>
      <c r="CM155" s="237">
        <v>3</v>
      </c>
      <c r="CN155" s="238"/>
      <c r="CP155" s="239">
        <v>3</v>
      </c>
      <c r="CQ155" s="240">
        <v>3</v>
      </c>
      <c r="CR155" s="240">
        <v>3</v>
      </c>
      <c r="CS155" s="240">
        <v>4</v>
      </c>
      <c r="CT155" s="241">
        <v>3</v>
      </c>
      <c r="CU155" s="242">
        <v>3.2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>
        <v>5</v>
      </c>
      <c r="DM155" s="248"/>
      <c r="DN155" s="248"/>
      <c r="DO155" s="249"/>
      <c r="DR155" s="250">
        <v>2.1</v>
      </c>
      <c r="DS155" s="397">
        <v>1.5</v>
      </c>
      <c r="DT155" s="397">
        <v>2.6</v>
      </c>
      <c r="DU155" s="398"/>
      <c r="DV155" s="391"/>
      <c r="DW155" s="253">
        <v>1.8</v>
      </c>
      <c r="DX155" s="399">
        <v>1.6</v>
      </c>
      <c r="DY155" s="399">
        <v>1.5</v>
      </c>
      <c r="DZ155" s="400"/>
      <c r="EA155" s="391"/>
      <c r="EB155" s="401">
        <v>2.2999999999999998</v>
      </c>
      <c r="EC155" s="402">
        <v>2</v>
      </c>
      <c r="ED155" s="402">
        <v>1.6</v>
      </c>
      <c r="EE155" s="403"/>
      <c r="EF155" s="216">
        <v>2.1</v>
      </c>
      <c r="EG155" s="216">
        <v>1.6</v>
      </c>
      <c r="EH155" s="216">
        <v>2.2000000000000002</v>
      </c>
      <c r="EI155" s="216">
        <v>0</v>
      </c>
      <c r="EJ155" s="566">
        <v>2</v>
      </c>
    </row>
    <row r="156" spans="1:141">
      <c r="A156" s="20">
        <f t="shared" si="3"/>
        <v>70340</v>
      </c>
      <c r="B156" s="456" t="s">
        <v>41</v>
      </c>
      <c r="C156" s="457" t="s">
        <v>162</v>
      </c>
      <c r="D156" s="457" t="s">
        <v>127</v>
      </c>
      <c r="E156" s="457" t="s">
        <v>59</v>
      </c>
      <c r="F156" s="223">
        <v>5</v>
      </c>
      <c r="G156" s="183">
        <v>3</v>
      </c>
      <c r="H156" s="183">
        <v>2.1</v>
      </c>
      <c r="I156" s="183"/>
      <c r="J156" s="183">
        <v>3.4</v>
      </c>
      <c r="K156" s="183"/>
      <c r="L156" s="183"/>
      <c r="M156" s="183"/>
      <c r="N156" s="183"/>
      <c r="O156" s="224"/>
      <c r="P156" s="167">
        <v>3.7</v>
      </c>
      <c r="Q156" s="223">
        <v>3.4</v>
      </c>
      <c r="R156" s="225"/>
      <c r="S156" s="225"/>
      <c r="T156" s="168"/>
      <c r="U156" s="168"/>
      <c r="V156" s="168"/>
      <c r="W156" s="166"/>
      <c r="X156" s="183">
        <v>5</v>
      </c>
      <c r="Y156" s="169">
        <v>4.4000000000000004</v>
      </c>
      <c r="Z156" s="170">
        <v>3.4</v>
      </c>
      <c r="AB156" s="223"/>
      <c r="AC156" s="183">
        <v>1</v>
      </c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1</v>
      </c>
      <c r="AN156" s="225"/>
      <c r="AO156" s="225"/>
      <c r="AP156" s="168"/>
      <c r="AQ156" s="168"/>
      <c r="AR156" s="168"/>
      <c r="AS156" s="166"/>
      <c r="AT156" s="183">
        <v>5</v>
      </c>
      <c r="AU156" s="169">
        <v>4.4000000000000004</v>
      </c>
      <c r="AV156" s="173">
        <v>3.4</v>
      </c>
      <c r="AX156" s="228"/>
      <c r="AY156" s="229"/>
      <c r="AZ156" s="229"/>
      <c r="BA156" s="229"/>
      <c r="BB156" s="229"/>
      <c r="BC156" s="230"/>
      <c r="BE156" s="231">
        <v>1</v>
      </c>
      <c r="BF156" s="183"/>
      <c r="BG156" s="183"/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/>
      <c r="BR156" s="225"/>
      <c r="BS156" s="168"/>
      <c r="BT156" s="168"/>
      <c r="BU156" s="168"/>
      <c r="BV156" s="166"/>
      <c r="BW156" s="183">
        <v>5</v>
      </c>
      <c r="BX156" s="169">
        <v>4.4000000000000004</v>
      </c>
      <c r="BY156" s="184">
        <v>3.4</v>
      </c>
      <c r="CA156" s="185">
        <v>3.6</v>
      </c>
      <c r="CB156" s="232" t="s">
        <v>416</v>
      </c>
      <c r="CC156" s="187"/>
      <c r="CD156" s="188">
        <v>1.7</v>
      </c>
      <c r="CE156" s="233" t="s">
        <v>418</v>
      </c>
      <c r="CF156" s="190"/>
      <c r="CG156" s="191">
        <v>1.7</v>
      </c>
      <c r="CH156" s="234" t="s">
        <v>418</v>
      </c>
      <c r="CI156" s="190"/>
      <c r="CJ156" s="235">
        <v>2.8634444440000002</v>
      </c>
      <c r="CL156" s="236"/>
      <c r="CM156" s="237"/>
      <c r="CN156" s="238"/>
      <c r="CP156" s="239">
        <v>5</v>
      </c>
      <c r="CQ156" s="240">
        <v>3</v>
      </c>
      <c r="CR156" s="240">
        <v>4</v>
      </c>
      <c r="CS156" s="240">
        <v>5</v>
      </c>
      <c r="CT156" s="241">
        <v>5</v>
      </c>
      <c r="CU156" s="242">
        <v>4.4000000000000004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>
        <v>11</v>
      </c>
      <c r="DM156" s="248"/>
      <c r="DN156" s="248"/>
      <c r="DO156" s="249"/>
      <c r="DR156" s="250">
        <v>3.5</v>
      </c>
      <c r="DS156" s="397">
        <v>2.8</v>
      </c>
      <c r="DT156" s="397">
        <v>3.6</v>
      </c>
      <c r="DU156" s="398"/>
      <c r="DV156" s="391"/>
      <c r="DW156" s="253">
        <v>3.7</v>
      </c>
      <c r="DX156" s="399">
        <v>3.2</v>
      </c>
      <c r="DY156" s="399">
        <v>1.7</v>
      </c>
      <c r="DZ156" s="400"/>
      <c r="EA156" s="391"/>
      <c r="EB156" s="401">
        <v>3.8</v>
      </c>
      <c r="EC156" s="402">
        <v>3.2</v>
      </c>
      <c r="ED156" s="402">
        <v>1.7</v>
      </c>
      <c r="EE156" s="403"/>
      <c r="EF156" s="216">
        <v>3.6</v>
      </c>
      <c r="EG156" s="216">
        <v>3</v>
      </c>
      <c r="EH156" s="216">
        <v>2.9</v>
      </c>
      <c r="EI156" s="216">
        <v>0</v>
      </c>
      <c r="EJ156" s="566">
        <v>3.1</v>
      </c>
    </row>
    <row r="157" spans="1:141">
      <c r="A157" s="20">
        <f t="shared" si="3"/>
        <v>70341</v>
      </c>
      <c r="B157" s="456" t="s">
        <v>370</v>
      </c>
      <c r="C157" s="457" t="s">
        <v>371</v>
      </c>
      <c r="D157" s="457" t="s">
        <v>372</v>
      </c>
      <c r="E157" s="457" t="s">
        <v>177</v>
      </c>
      <c r="F157" s="223">
        <v>5</v>
      </c>
      <c r="G157" s="183">
        <v>3.8</v>
      </c>
      <c r="H157" s="183">
        <v>2.6</v>
      </c>
      <c r="I157" s="183"/>
      <c r="J157" s="183">
        <v>4.3</v>
      </c>
      <c r="K157" s="183"/>
      <c r="L157" s="183"/>
      <c r="M157" s="183"/>
      <c r="N157" s="183"/>
      <c r="O157" s="224"/>
      <c r="P157" s="167">
        <v>1</v>
      </c>
      <c r="Q157" s="223">
        <v>3.9</v>
      </c>
      <c r="R157" s="225"/>
      <c r="S157" s="225"/>
      <c r="T157" s="168"/>
      <c r="U157" s="168"/>
      <c r="V157" s="168"/>
      <c r="W157" s="166"/>
      <c r="X157" s="183">
        <v>5</v>
      </c>
      <c r="Y157" s="169">
        <v>4.8</v>
      </c>
      <c r="Z157" s="170">
        <v>4.3</v>
      </c>
      <c r="AB157" s="223"/>
      <c r="AC157" s="183">
        <v>5</v>
      </c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5</v>
      </c>
      <c r="AN157" s="225"/>
      <c r="AO157" s="225"/>
      <c r="AP157" s="168"/>
      <c r="AQ157" s="168"/>
      <c r="AR157" s="168"/>
      <c r="AS157" s="166"/>
      <c r="AT157" s="183">
        <v>5</v>
      </c>
      <c r="AU157" s="169">
        <v>4.8</v>
      </c>
      <c r="AV157" s="173">
        <v>4.3</v>
      </c>
      <c r="AX157" s="228"/>
      <c r="AY157" s="229"/>
      <c r="AZ157" s="229"/>
      <c r="BA157" s="229"/>
      <c r="BB157" s="229"/>
      <c r="BC157" s="230"/>
      <c r="BE157" s="231">
        <v>4</v>
      </c>
      <c r="BF157" s="183"/>
      <c r="BG157" s="183"/>
      <c r="BH157" s="183"/>
      <c r="BI157" s="183"/>
      <c r="BJ157" s="183"/>
      <c r="BK157" s="183"/>
      <c r="BL157" s="183"/>
      <c r="BM157" s="183"/>
      <c r="BN157" s="226"/>
      <c r="BO157" s="227"/>
      <c r="BP157" s="223">
        <v>4</v>
      </c>
      <c r="BQ157" s="225"/>
      <c r="BR157" s="225"/>
      <c r="BS157" s="168"/>
      <c r="BT157" s="168"/>
      <c r="BU157" s="168"/>
      <c r="BV157" s="166"/>
      <c r="BW157" s="183">
        <v>5</v>
      </c>
      <c r="BX157" s="169">
        <v>4.8</v>
      </c>
      <c r="BY157" s="184">
        <v>4.3</v>
      </c>
      <c r="CA157" s="185">
        <v>3.5</v>
      </c>
      <c r="CB157" s="232" t="s">
        <v>416</v>
      </c>
      <c r="CC157" s="187"/>
      <c r="CD157" s="188">
        <v>4.9000000000000004</v>
      </c>
      <c r="CE157" s="233" t="s">
        <v>421</v>
      </c>
      <c r="CF157" s="190"/>
      <c r="CG157" s="191">
        <v>4.2</v>
      </c>
      <c r="CH157" s="234" t="s">
        <v>417</v>
      </c>
      <c r="CI157" s="190"/>
      <c r="CJ157" s="235">
        <v>3.9123888889999998</v>
      </c>
      <c r="CL157" s="236"/>
      <c r="CM157" s="237"/>
      <c r="CN157" s="238"/>
      <c r="CP157" s="239">
        <v>5</v>
      </c>
      <c r="CQ157" s="240">
        <v>4</v>
      </c>
      <c r="CR157" s="240">
        <v>5</v>
      </c>
      <c r="CS157" s="240">
        <v>5</v>
      </c>
      <c r="CT157" s="241">
        <v>5</v>
      </c>
      <c r="CU157" s="242">
        <v>4.8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4.2</v>
      </c>
      <c r="DS157" s="397">
        <v>4.3</v>
      </c>
      <c r="DT157" s="397">
        <v>3.5</v>
      </c>
      <c r="DU157" s="398"/>
      <c r="DV157" s="391"/>
      <c r="DW157" s="253">
        <v>3.6</v>
      </c>
      <c r="DX157" s="399">
        <v>4.5999999999999996</v>
      </c>
      <c r="DY157" s="399">
        <v>4.9000000000000004</v>
      </c>
      <c r="DZ157" s="400"/>
      <c r="EA157" s="391"/>
      <c r="EB157" s="401">
        <v>4.4000000000000004</v>
      </c>
      <c r="EC157" s="402">
        <v>4.4000000000000004</v>
      </c>
      <c r="ED157" s="402">
        <v>4.2</v>
      </c>
      <c r="EE157" s="403"/>
      <c r="EF157" s="216">
        <v>4.0999999999999996</v>
      </c>
      <c r="EG157" s="216">
        <v>4.4000000000000004</v>
      </c>
      <c r="EH157" s="216">
        <v>3.9</v>
      </c>
      <c r="EI157" s="216">
        <v>0</v>
      </c>
      <c r="EJ157" s="566">
        <v>4.0999999999999996</v>
      </c>
    </row>
    <row r="158" spans="1:141">
      <c r="A158" s="20">
        <f t="shared" si="3"/>
        <v>70342</v>
      </c>
      <c r="B158" s="21" t="s">
        <v>451</v>
      </c>
      <c r="C158" s="21" t="s">
        <v>452</v>
      </c>
      <c r="D158" s="21" t="s">
        <v>124</v>
      </c>
      <c r="E158" s="458">
        <v>0</v>
      </c>
      <c r="F158" s="223">
        <v>5</v>
      </c>
      <c r="G158" s="183">
        <v>3.5</v>
      </c>
      <c r="H158" s="183">
        <v>5</v>
      </c>
      <c r="I158" s="183"/>
      <c r="J158" s="183">
        <v>3.4</v>
      </c>
      <c r="K158" s="183"/>
      <c r="L158" s="183"/>
      <c r="M158" s="183"/>
      <c r="N158" s="183"/>
      <c r="O158" s="224"/>
      <c r="P158" s="167">
        <v>3.3</v>
      </c>
      <c r="Q158" s="223">
        <v>4.2</v>
      </c>
      <c r="R158" s="225"/>
      <c r="S158" s="225"/>
      <c r="T158" s="168"/>
      <c r="U158" s="168"/>
      <c r="V158" s="168"/>
      <c r="W158" s="166"/>
      <c r="X158" s="183">
        <v>5</v>
      </c>
      <c r="Y158" s="169">
        <v>3.8</v>
      </c>
      <c r="Z158" s="170">
        <v>3.4</v>
      </c>
      <c r="AB158" s="223"/>
      <c r="AC158" s="183">
        <v>5</v>
      </c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5</v>
      </c>
      <c r="AN158" s="225"/>
      <c r="AO158" s="225"/>
      <c r="AP158" s="168"/>
      <c r="AQ158" s="168"/>
      <c r="AR158" s="168"/>
      <c r="AS158" s="166"/>
      <c r="AT158" s="183">
        <v>5</v>
      </c>
      <c r="AU158" s="169">
        <v>3.8</v>
      </c>
      <c r="AV158" s="173">
        <v>3.4</v>
      </c>
      <c r="AX158" s="228"/>
      <c r="AY158" s="229"/>
      <c r="AZ158" s="229"/>
      <c r="BA158" s="229"/>
      <c r="BB158" s="229"/>
      <c r="BC158" s="230"/>
      <c r="BE158" s="231">
        <v>5</v>
      </c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>
        <v>5</v>
      </c>
      <c r="BQ158" s="225"/>
      <c r="BR158" s="225"/>
      <c r="BS158" s="168"/>
      <c r="BT158" s="168"/>
      <c r="BU158" s="168"/>
      <c r="BV158" s="166"/>
      <c r="BW158" s="183">
        <v>5</v>
      </c>
      <c r="BX158" s="169">
        <v>3.8</v>
      </c>
      <c r="BY158" s="184">
        <v>3.4</v>
      </c>
      <c r="CA158" s="185">
        <v>4.0999999999999996</v>
      </c>
      <c r="CB158" s="232" t="s">
        <v>417</v>
      </c>
      <c r="CC158" s="187"/>
      <c r="CD158" s="188">
        <v>4.9000000000000004</v>
      </c>
      <c r="CE158" s="233" t="s">
        <v>421</v>
      </c>
      <c r="CF158" s="190"/>
      <c r="CG158" s="191">
        <v>4.8</v>
      </c>
      <c r="CH158" s="234" t="s">
        <v>421</v>
      </c>
      <c r="CI158" s="190"/>
      <c r="CJ158" s="235">
        <v>4.3669444439999996</v>
      </c>
      <c r="CL158" s="236"/>
      <c r="CM158" s="237"/>
      <c r="CN158" s="238"/>
      <c r="CP158" s="239">
        <v>4</v>
      </c>
      <c r="CQ158" s="240">
        <v>3</v>
      </c>
      <c r="CR158" s="240">
        <v>3</v>
      </c>
      <c r="CS158" s="240">
        <v>4</v>
      </c>
      <c r="CT158" s="241">
        <v>5</v>
      </c>
      <c r="CU158" s="242">
        <v>3.8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>
        <v>10</v>
      </c>
      <c r="DM158" s="248"/>
      <c r="DN158" s="248"/>
      <c r="DO158" s="249"/>
      <c r="DR158" s="250">
        <v>0.5</v>
      </c>
      <c r="DS158" s="397">
        <v>0.5</v>
      </c>
      <c r="DT158" s="397">
        <v>4.0999999999999996</v>
      </c>
      <c r="DU158" s="398"/>
      <c r="DV158" s="391"/>
      <c r="DW158" s="253">
        <v>0.5</v>
      </c>
      <c r="DX158" s="399">
        <v>0.5</v>
      </c>
      <c r="DY158" s="399">
        <v>4.9000000000000004</v>
      </c>
      <c r="DZ158" s="400"/>
      <c r="EA158" s="391"/>
      <c r="EB158" s="401">
        <v>0.5</v>
      </c>
      <c r="EC158" s="402">
        <v>0.5</v>
      </c>
      <c r="ED158" s="402">
        <v>4.8</v>
      </c>
      <c r="EE158" s="403"/>
      <c r="EF158" s="216">
        <v>0.5</v>
      </c>
      <c r="EG158" s="216">
        <v>0.5</v>
      </c>
      <c r="EH158" s="216">
        <v>4.4000000000000004</v>
      </c>
      <c r="EI158" s="216">
        <v>0</v>
      </c>
      <c r="EJ158" s="566">
        <v>1.8</v>
      </c>
    </row>
    <row r="159" spans="1:141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>
        <v>0</v>
      </c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>
        <v>0</v>
      </c>
      <c r="DU159" s="398"/>
      <c r="DV159" s="391"/>
      <c r="DW159" s="253">
        <v>0</v>
      </c>
      <c r="DX159" s="399">
        <v>0</v>
      </c>
      <c r="DY159" s="399">
        <v>0</v>
      </c>
      <c r="DZ159" s="400"/>
      <c r="EA159" s="391"/>
      <c r="EB159" s="401">
        <v>0</v>
      </c>
      <c r="EC159" s="402">
        <v>0</v>
      </c>
      <c r="ED159" s="402">
        <v>0</v>
      </c>
      <c r="EE159" s="403"/>
      <c r="EF159" s="216">
        <v>0</v>
      </c>
      <c r="EG159" s="216">
        <v>0</v>
      </c>
      <c r="EH159" s="216">
        <v>0</v>
      </c>
      <c r="EI159" s="216">
        <v>0</v>
      </c>
      <c r="EJ159" s="566">
        <v>0</v>
      </c>
    </row>
    <row r="160" spans="1:141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>
        <v>0</v>
      </c>
      <c r="DU160" s="398"/>
      <c r="DV160" s="391"/>
      <c r="DW160" s="253">
        <v>0</v>
      </c>
      <c r="DX160" s="399">
        <v>0</v>
      </c>
      <c r="DY160" s="399">
        <v>0</v>
      </c>
      <c r="DZ160" s="400"/>
      <c r="EA160" s="391"/>
      <c r="EB160" s="401">
        <v>0</v>
      </c>
      <c r="EC160" s="402">
        <v>0</v>
      </c>
      <c r="ED160" s="402">
        <v>0</v>
      </c>
      <c r="EE160" s="403"/>
      <c r="EF160" s="216">
        <v>0</v>
      </c>
      <c r="EG160" s="216">
        <v>0</v>
      </c>
      <c r="EH160" s="216">
        <v>0</v>
      </c>
      <c r="EI160" s="216">
        <v>0</v>
      </c>
      <c r="EJ160" s="566">
        <v>0</v>
      </c>
    </row>
    <row r="161" spans="1:140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>
        <v>0</v>
      </c>
      <c r="DU161" s="398"/>
      <c r="DV161" s="391"/>
      <c r="DW161" s="253">
        <v>0</v>
      </c>
      <c r="DX161" s="399">
        <v>0</v>
      </c>
      <c r="DY161" s="399">
        <v>0</v>
      </c>
      <c r="DZ161" s="400"/>
      <c r="EA161" s="391"/>
      <c r="EB161" s="401">
        <v>0</v>
      </c>
      <c r="EC161" s="402">
        <v>0</v>
      </c>
      <c r="ED161" s="402">
        <v>0</v>
      </c>
      <c r="EE161" s="403"/>
      <c r="EF161" s="216">
        <v>0</v>
      </c>
      <c r="EG161" s="216">
        <v>0</v>
      </c>
      <c r="EH161" s="216">
        <v>0</v>
      </c>
      <c r="EI161" s="216">
        <v>0</v>
      </c>
      <c r="EJ161" s="566">
        <v>0</v>
      </c>
    </row>
    <row r="162" spans="1:140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>
        <v>0</v>
      </c>
      <c r="DU162" s="398"/>
      <c r="DV162" s="391"/>
      <c r="DW162" s="253">
        <v>0</v>
      </c>
      <c r="DX162" s="399">
        <v>0</v>
      </c>
      <c r="DY162" s="399">
        <v>0</v>
      </c>
      <c r="DZ162" s="400"/>
      <c r="EA162" s="391"/>
      <c r="EB162" s="401">
        <v>0</v>
      </c>
      <c r="EC162" s="402">
        <v>0</v>
      </c>
      <c r="ED162" s="402">
        <v>0</v>
      </c>
      <c r="EE162" s="403"/>
      <c r="EF162" s="216">
        <v>0</v>
      </c>
      <c r="EG162" s="216">
        <v>0</v>
      </c>
      <c r="EH162" s="216">
        <v>0</v>
      </c>
      <c r="EI162" s="216">
        <v>0</v>
      </c>
      <c r="EJ162" s="566">
        <v>0</v>
      </c>
    </row>
    <row r="163" spans="1:140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>
        <v>0</v>
      </c>
      <c r="DU163" s="398"/>
      <c r="DV163" s="391"/>
      <c r="DW163" s="253">
        <v>0</v>
      </c>
      <c r="DX163" s="399">
        <v>0</v>
      </c>
      <c r="DY163" s="399">
        <v>0</v>
      </c>
      <c r="DZ163" s="400"/>
      <c r="EA163" s="391"/>
      <c r="EB163" s="401">
        <v>0</v>
      </c>
      <c r="EC163" s="402">
        <v>0</v>
      </c>
      <c r="ED163" s="402">
        <v>0</v>
      </c>
      <c r="EE163" s="403"/>
      <c r="EF163" s="216">
        <v>0</v>
      </c>
      <c r="EG163" s="216">
        <v>0</v>
      </c>
      <c r="EH163" s="216">
        <v>0</v>
      </c>
      <c r="EI163" s="216">
        <v>0</v>
      </c>
      <c r="EJ163" s="566">
        <v>0</v>
      </c>
    </row>
    <row r="164" spans="1:140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>
        <v>0</v>
      </c>
      <c r="DU164" s="398"/>
      <c r="DV164" s="391"/>
      <c r="DW164" s="253">
        <v>0</v>
      </c>
      <c r="DX164" s="399">
        <v>0</v>
      </c>
      <c r="DY164" s="399">
        <v>0</v>
      </c>
      <c r="DZ164" s="400"/>
      <c r="EA164" s="391"/>
      <c r="EB164" s="401">
        <v>0</v>
      </c>
      <c r="EC164" s="402">
        <v>0</v>
      </c>
      <c r="ED164" s="402">
        <v>0</v>
      </c>
      <c r="EE164" s="403"/>
      <c r="EF164" s="216">
        <v>0</v>
      </c>
      <c r="EG164" s="216">
        <v>0</v>
      </c>
      <c r="EH164" s="216">
        <v>0</v>
      </c>
      <c r="EI164" s="216">
        <v>0</v>
      </c>
      <c r="EJ164" s="566">
        <v>0</v>
      </c>
    </row>
    <row r="165" spans="1:140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>
        <v>0</v>
      </c>
      <c r="DU165" s="398"/>
      <c r="DV165" s="391"/>
      <c r="DW165" s="253">
        <v>0</v>
      </c>
      <c r="DX165" s="399">
        <v>0</v>
      </c>
      <c r="DY165" s="399">
        <v>0</v>
      </c>
      <c r="DZ165" s="400"/>
      <c r="EA165" s="391"/>
      <c r="EB165" s="401">
        <v>0</v>
      </c>
      <c r="EC165" s="402">
        <v>0</v>
      </c>
      <c r="ED165" s="402">
        <v>0</v>
      </c>
      <c r="EE165" s="403"/>
      <c r="EF165" s="216">
        <v>0</v>
      </c>
      <c r="EG165" s="216">
        <v>0</v>
      </c>
      <c r="EH165" s="216">
        <v>0</v>
      </c>
      <c r="EI165" s="216">
        <v>0</v>
      </c>
      <c r="EJ165" s="566">
        <v>0</v>
      </c>
    </row>
    <row r="166" spans="1:140" ht="15" customHeight="1" thickBot="1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>
        <v>0</v>
      </c>
      <c r="DU166" s="407"/>
      <c r="DV166" s="408"/>
      <c r="DW166" s="322">
        <v>0</v>
      </c>
      <c r="DX166" s="409">
        <v>0</v>
      </c>
      <c r="DY166" s="409">
        <v>0</v>
      </c>
      <c r="DZ166" s="410"/>
      <c r="EA166" s="408"/>
      <c r="EB166" s="411">
        <v>0</v>
      </c>
      <c r="EC166" s="412">
        <v>0</v>
      </c>
      <c r="ED166" s="412">
        <v>0</v>
      </c>
      <c r="EE166" s="413"/>
      <c r="EF166" s="72">
        <v>0</v>
      </c>
      <c r="EG166" s="72">
        <v>0</v>
      </c>
      <c r="EH166" s="72">
        <v>0</v>
      </c>
      <c r="EI166" s="72">
        <v>0</v>
      </c>
      <c r="EJ166" s="566">
        <v>0</v>
      </c>
    </row>
    <row r="167" spans="1:140" ht="36.6" customHeight="1" thickTop="1" thickBot="1">
      <c r="A167" s="459" t="s">
        <v>181</v>
      </c>
      <c r="B167" s="460">
        <v>43775</v>
      </c>
      <c r="C167" s="461"/>
      <c r="D167" s="461"/>
      <c r="E167" s="461"/>
      <c r="F167" s="327" t="s">
        <v>443</v>
      </c>
      <c r="G167" s="327" t="s">
        <v>453</v>
      </c>
      <c r="H167" s="327" t="s">
        <v>454</v>
      </c>
      <c r="I167" s="327"/>
      <c r="J167" s="327" t="s">
        <v>437</v>
      </c>
      <c r="K167" s="327"/>
      <c r="L167" s="327"/>
      <c r="M167" s="327"/>
      <c r="N167" s="327"/>
      <c r="O167" s="327"/>
      <c r="P167" s="329" t="s">
        <v>254</v>
      </c>
      <c r="Q167" s="330" t="s">
        <v>492</v>
      </c>
      <c r="R167" s="419"/>
      <c r="S167" s="330"/>
      <c r="T167" s="330"/>
      <c r="U167" s="330"/>
      <c r="V167" s="330"/>
      <c r="W167" s="330"/>
      <c r="X167" s="332" t="s">
        <v>255</v>
      </c>
      <c r="Y167" s="332" t="s">
        <v>256</v>
      </c>
      <c r="Z167" s="332" t="s">
        <v>257</v>
      </c>
      <c r="AA167" s="334"/>
      <c r="AB167" s="335"/>
      <c r="AC167" s="414" t="s">
        <v>493</v>
      </c>
      <c r="AD167" s="414"/>
      <c r="AE167" s="414"/>
      <c r="AF167" s="414"/>
      <c r="AG167" s="414"/>
      <c r="AH167" s="414"/>
      <c r="AI167" s="414"/>
      <c r="AJ167" s="414"/>
      <c r="AK167" s="414"/>
      <c r="AL167" s="327"/>
      <c r="AM167" s="333" t="s">
        <v>470</v>
      </c>
      <c r="AN167" s="330"/>
      <c r="AO167" s="330"/>
      <c r="AP167" s="330"/>
      <c r="AQ167" s="330"/>
      <c r="AR167" s="330"/>
      <c r="AS167" s="330"/>
      <c r="AT167" s="338" t="s">
        <v>255</v>
      </c>
      <c r="AU167" s="338" t="s">
        <v>256</v>
      </c>
      <c r="AV167" s="340" t="s">
        <v>257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478</v>
      </c>
      <c r="BF167" s="344"/>
      <c r="BG167" s="344"/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442</v>
      </c>
      <c r="BQ167" s="346"/>
      <c r="BR167" s="346"/>
      <c r="BS167" s="346"/>
      <c r="BT167" s="346"/>
      <c r="BU167" s="346"/>
      <c r="BV167" s="346"/>
      <c r="BW167" s="347" t="s">
        <v>255</v>
      </c>
      <c r="BX167" s="347" t="s">
        <v>256</v>
      </c>
      <c r="BY167" s="347" t="s">
        <v>257</v>
      </c>
      <c r="CA167" s="348" t="s">
        <v>258</v>
      </c>
      <c r="CB167" s="415">
        <v>0</v>
      </c>
      <c r="CC167" s="416"/>
      <c r="CD167" s="417" t="s">
        <v>258</v>
      </c>
      <c r="CE167" s="418">
        <v>33</v>
      </c>
      <c r="CF167" s="416"/>
      <c r="CG167" s="417" t="s">
        <v>258</v>
      </c>
      <c r="CH167" s="418">
        <v>0</v>
      </c>
      <c r="CI167" s="350"/>
      <c r="CJ167" s="352">
        <v>24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591" t="s">
        <v>259</v>
      </c>
      <c r="CY167" s="591"/>
      <c r="CZ167" s="360">
        <v>0</v>
      </c>
      <c r="DA167" s="361"/>
      <c r="DB167" s="362"/>
      <c r="DC167" s="592" t="s">
        <v>259</v>
      </c>
      <c r="DD167" s="592"/>
      <c r="DE167" s="363">
        <v>0</v>
      </c>
      <c r="DF167" s="364"/>
      <c r="DG167" s="362"/>
      <c r="DH167" s="592" t="s">
        <v>259</v>
      </c>
      <c r="DI167" s="592"/>
      <c r="DJ167" s="363">
        <v>0</v>
      </c>
      <c r="DK167" s="365"/>
      <c r="DL167" s="366"/>
      <c r="DM167" s="367"/>
      <c r="DN167" s="367"/>
      <c r="DO167" s="368"/>
      <c r="DR167" s="369">
        <v>42</v>
      </c>
      <c r="DS167" s="370">
        <v>42</v>
      </c>
      <c r="DT167" s="370">
        <v>42</v>
      </c>
      <c r="DU167" s="371">
        <v>0</v>
      </c>
      <c r="DV167" s="72"/>
      <c r="DW167" s="372">
        <v>42</v>
      </c>
      <c r="DX167" s="373">
        <v>42</v>
      </c>
      <c r="DY167" s="373">
        <v>38</v>
      </c>
      <c r="DZ167" s="374">
        <v>0</v>
      </c>
      <c r="EA167" s="72"/>
      <c r="EB167" s="375">
        <v>42</v>
      </c>
      <c r="EC167" s="376">
        <v>42</v>
      </c>
      <c r="ED167" s="376">
        <v>38</v>
      </c>
      <c r="EE167" s="377">
        <v>0</v>
      </c>
      <c r="EF167" s="72">
        <v>42</v>
      </c>
      <c r="EG167" s="72">
        <v>42</v>
      </c>
      <c r="EH167" s="72">
        <v>42</v>
      </c>
      <c r="EI167" s="72">
        <v>0</v>
      </c>
      <c r="EJ167" s="566">
        <v>21</v>
      </c>
    </row>
    <row r="168" spans="1:140" ht="15" customHeight="1" thickTop="1" thickBot="1">
      <c r="A168" t="s">
        <v>302</v>
      </c>
      <c r="F168" s="378"/>
      <c r="G168" s="378"/>
      <c r="H168" s="378"/>
      <c r="I168" s="378"/>
      <c r="J168" s="378">
        <v>9</v>
      </c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  <c r="EF168" s="72"/>
      <c r="EG168" s="72"/>
      <c r="EH168" s="72"/>
      <c r="EI168" s="72"/>
      <c r="EJ168" s="566"/>
    </row>
    <row r="169" spans="1:140" ht="20.25" thickTop="1" thickBot="1">
      <c r="A169" s="41" t="str">
        <f>+A113</f>
        <v>I.E LUIS LOPEZ DE MESA</v>
      </c>
      <c r="B169" s="438"/>
      <c r="C169" s="438"/>
      <c r="D169" s="439">
        <v>43775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665" t="s">
        <v>0</v>
      </c>
      <c r="AN169" s="666"/>
      <c r="AO169" s="666"/>
      <c r="AP169" s="666"/>
      <c r="AQ169" s="666"/>
      <c r="AR169" s="666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667" t="s">
        <v>1</v>
      </c>
      <c r="BQ169" s="667"/>
      <c r="BR169" s="667"/>
      <c r="BS169" s="667"/>
      <c r="BT169" s="667"/>
      <c r="BU169" s="56"/>
      <c r="BV169" s="57"/>
      <c r="BW169" s="55"/>
      <c r="BX169" s="55">
        <v>704</v>
      </c>
      <c r="BY169" s="58"/>
      <c r="BZ169" s="47"/>
      <c r="CA169" s="668" t="s">
        <v>227</v>
      </c>
      <c r="CB169" s="669"/>
      <c r="CC169" s="669"/>
      <c r="CD169" s="669"/>
      <c r="CE169" s="669"/>
      <c r="CF169" s="669"/>
      <c r="CG169" s="669"/>
      <c r="CH169" s="669"/>
      <c r="CI169" s="669"/>
      <c r="CJ169" s="670"/>
      <c r="CK169" s="47"/>
      <c r="CL169" s="47"/>
      <c r="CM169" s="47"/>
      <c r="CN169" s="47"/>
      <c r="CO169" s="47"/>
      <c r="CP169" s="671" t="s">
        <v>2</v>
      </c>
      <c r="CQ169" s="672"/>
      <c r="CR169" s="672"/>
      <c r="CS169" s="672"/>
      <c r="CT169" s="672"/>
      <c r="CU169" s="673"/>
      <c r="CV169" s="47"/>
      <c r="CW169" s="674" t="s">
        <v>228</v>
      </c>
      <c r="CX169" s="675"/>
      <c r="CY169" s="675"/>
      <c r="CZ169" s="675"/>
      <c r="DA169" s="675"/>
      <c r="DB169" s="675"/>
      <c r="DC169" s="675"/>
      <c r="DD169" s="675"/>
      <c r="DE169" s="675"/>
      <c r="DF169" s="675"/>
      <c r="DG169" s="675"/>
      <c r="DH169" s="675"/>
      <c r="DI169" s="675"/>
      <c r="DJ169" s="675"/>
      <c r="DK169" s="675"/>
      <c r="DL169" s="675"/>
      <c r="DM169" s="675"/>
      <c r="DN169" s="675"/>
      <c r="DO169" s="676"/>
      <c r="DP169" s="47"/>
      <c r="DQ169" s="47"/>
      <c r="DR169" s="617" t="s">
        <v>3</v>
      </c>
      <c r="DS169" s="618"/>
      <c r="DT169" s="618"/>
      <c r="DU169" s="618"/>
      <c r="DV169" s="618"/>
      <c r="DW169" s="618"/>
      <c r="DX169" s="618"/>
      <c r="DY169" s="618"/>
      <c r="DZ169" s="618"/>
      <c r="EA169" s="618"/>
      <c r="EB169" s="618"/>
      <c r="EC169" s="618"/>
      <c r="ED169" s="618"/>
      <c r="EE169" s="619"/>
      <c r="EF169" s="567"/>
      <c r="EG169" s="567"/>
      <c r="EH169" s="567">
        <v>704</v>
      </c>
      <c r="EI169" s="567"/>
      <c r="EJ169" s="566"/>
    </row>
    <row r="170" spans="1:140" ht="16.899999999999999" customHeight="1" thickTop="1" thickBot="1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620" t="s">
        <v>6</v>
      </c>
      <c r="G170" s="620"/>
      <c r="H170" s="620"/>
      <c r="I170" s="620"/>
      <c r="J170" s="620"/>
      <c r="K170" s="620"/>
      <c r="L170" s="620"/>
      <c r="M170" s="620"/>
      <c r="N170" s="620"/>
      <c r="O170" s="620"/>
      <c r="P170" s="59">
        <v>6</v>
      </c>
      <c r="Q170" s="621" t="s">
        <v>7</v>
      </c>
      <c r="R170" s="622"/>
      <c r="S170" s="622"/>
      <c r="T170" s="622"/>
      <c r="U170" s="622"/>
      <c r="V170" s="622"/>
      <c r="W170" s="60">
        <v>1</v>
      </c>
      <c r="X170" s="623" t="s">
        <v>8</v>
      </c>
      <c r="Y170" s="624"/>
      <c r="Z170" s="625"/>
      <c r="AA170" s="47"/>
      <c r="AB170" s="626" t="s">
        <v>6</v>
      </c>
      <c r="AC170" s="627"/>
      <c r="AD170" s="627"/>
      <c r="AE170" s="627"/>
      <c r="AF170" s="627"/>
      <c r="AG170" s="627"/>
      <c r="AH170" s="627"/>
      <c r="AI170" s="627"/>
      <c r="AJ170" s="627"/>
      <c r="AK170" s="627"/>
      <c r="AL170" s="61">
        <v>3</v>
      </c>
      <c r="AM170" s="628" t="s">
        <v>7</v>
      </c>
      <c r="AN170" s="629"/>
      <c r="AO170" s="629"/>
      <c r="AP170" s="629"/>
      <c r="AQ170" s="629"/>
      <c r="AR170" s="629"/>
      <c r="AS170" s="62">
        <v>1</v>
      </c>
      <c r="AT170" s="630" t="s">
        <v>8</v>
      </c>
      <c r="AU170" s="631"/>
      <c r="AV170" s="632"/>
      <c r="AW170" s="47"/>
      <c r="AX170" s="633" t="s">
        <v>229</v>
      </c>
      <c r="AY170" s="634"/>
      <c r="AZ170" s="634"/>
      <c r="BA170" s="634"/>
      <c r="BB170" s="635"/>
      <c r="BC170" s="63">
        <v>1</v>
      </c>
      <c r="BD170" s="47"/>
      <c r="BE170" s="636" t="s">
        <v>6</v>
      </c>
      <c r="BF170" s="637"/>
      <c r="BG170" s="637"/>
      <c r="BH170" s="637"/>
      <c r="BI170" s="637"/>
      <c r="BJ170" s="637"/>
      <c r="BK170" s="637"/>
      <c r="BL170" s="637"/>
      <c r="BM170" s="637"/>
      <c r="BN170" s="637"/>
      <c r="BO170" s="64">
        <v>2</v>
      </c>
      <c r="BP170" s="638" t="s">
        <v>7</v>
      </c>
      <c r="BQ170" s="639"/>
      <c r="BR170" s="639"/>
      <c r="BS170" s="639"/>
      <c r="BT170" s="639"/>
      <c r="BU170" s="639"/>
      <c r="BV170" s="65">
        <v>1</v>
      </c>
      <c r="BW170" s="640" t="s">
        <v>8</v>
      </c>
      <c r="BX170" s="641"/>
      <c r="BY170" s="642"/>
      <c r="BZ170" s="47"/>
      <c r="CA170" s="643" t="s">
        <v>230</v>
      </c>
      <c r="CB170" s="644"/>
      <c r="CC170" s="66"/>
      <c r="CD170" s="645" t="s">
        <v>231</v>
      </c>
      <c r="CE170" s="646"/>
      <c r="CF170" s="66"/>
      <c r="CG170" s="647" t="s">
        <v>232</v>
      </c>
      <c r="CH170" s="648"/>
      <c r="CI170" s="66">
        <v>704</v>
      </c>
      <c r="CJ170" s="649" t="s">
        <v>233</v>
      </c>
      <c r="CK170" s="47"/>
      <c r="CL170" s="651" t="s">
        <v>234</v>
      </c>
      <c r="CM170" s="652"/>
      <c r="CN170" s="653"/>
      <c r="CO170" s="47"/>
      <c r="CP170" s="597" t="s">
        <v>235</v>
      </c>
      <c r="CQ170" s="598"/>
      <c r="CR170" s="598"/>
      <c r="CS170" s="598"/>
      <c r="CT170" s="598"/>
      <c r="CU170" s="599"/>
      <c r="CV170" s="47"/>
      <c r="CW170" s="600" t="s">
        <v>485</v>
      </c>
      <c r="CX170" s="601"/>
      <c r="CY170" s="601"/>
      <c r="CZ170" s="380"/>
      <c r="DA170" s="71"/>
      <c r="DB170" s="584" t="s">
        <v>486</v>
      </c>
      <c r="DC170" s="585"/>
      <c r="DD170" s="585"/>
      <c r="DE170" s="381"/>
      <c r="DF170" s="71"/>
      <c r="DG170" s="586" t="s">
        <v>487</v>
      </c>
      <c r="DH170" s="587"/>
      <c r="DI170" s="587"/>
      <c r="DJ170" s="382"/>
      <c r="DK170" s="71"/>
      <c r="DL170" s="588" t="s">
        <v>239</v>
      </c>
      <c r="DM170" s="589"/>
      <c r="DN170" s="589"/>
      <c r="DO170" s="590"/>
      <c r="DP170" s="47"/>
      <c r="DQ170" s="47"/>
      <c r="DR170" s="581" t="s">
        <v>5</v>
      </c>
      <c r="DS170" s="582"/>
      <c r="DT170" s="582"/>
      <c r="DU170" s="583"/>
      <c r="DV170" s="72"/>
      <c r="DW170" s="654" t="s">
        <v>0</v>
      </c>
      <c r="DX170" s="655"/>
      <c r="DY170" s="655"/>
      <c r="DZ170" s="656"/>
      <c r="EA170" s="72"/>
      <c r="EB170" s="657" t="s">
        <v>1</v>
      </c>
      <c r="EC170" s="658"/>
      <c r="ED170" s="658"/>
      <c r="EE170" s="659"/>
      <c r="EF170" s="567" t="s">
        <v>223</v>
      </c>
      <c r="EG170" s="567"/>
      <c r="EH170" s="567"/>
      <c r="EI170" s="567"/>
      <c r="EJ170" s="566"/>
    </row>
    <row r="171" spans="1:140" ht="18.75" thickTop="1" thickBot="1">
      <c r="A171" s="462" t="s">
        <v>373</v>
      </c>
      <c r="B171" s="446" t="s">
        <v>9</v>
      </c>
      <c r="C171" s="447">
        <v>704</v>
      </c>
      <c r="D171" s="448" t="s">
        <v>10</v>
      </c>
      <c r="E171" s="449" t="s">
        <v>17</v>
      </c>
      <c r="F171" s="547">
        <v>0.3</v>
      </c>
      <c r="G171" s="661"/>
      <c r="H171" s="662" t="s">
        <v>240</v>
      </c>
      <c r="I171" s="662"/>
      <c r="J171" s="662"/>
      <c r="K171" s="662"/>
      <c r="L171" s="662"/>
      <c r="M171" s="662"/>
      <c r="N171" s="662"/>
      <c r="O171" s="663"/>
      <c r="P171" s="73">
        <v>0.2</v>
      </c>
      <c r="Q171" s="549">
        <v>0.3</v>
      </c>
      <c r="R171" s="609"/>
      <c r="S171" s="610" t="s">
        <v>241</v>
      </c>
      <c r="T171" s="610"/>
      <c r="U171" s="610"/>
      <c r="V171" s="610"/>
      <c r="W171" s="611"/>
      <c r="X171" s="74">
        <v>0.1</v>
      </c>
      <c r="Y171" s="75">
        <v>0.05</v>
      </c>
      <c r="Z171" s="76">
        <v>0.05</v>
      </c>
      <c r="AA171" s="47"/>
      <c r="AB171" s="664">
        <v>0.4</v>
      </c>
      <c r="AC171" s="610"/>
      <c r="AD171" s="613" t="s">
        <v>240</v>
      </c>
      <c r="AE171" s="613"/>
      <c r="AF171" s="613"/>
      <c r="AG171" s="613"/>
      <c r="AH171" s="613"/>
      <c r="AI171" s="613"/>
      <c r="AJ171" s="613"/>
      <c r="AK171" s="613"/>
      <c r="AL171" s="614"/>
      <c r="AM171" s="608">
        <v>0.4</v>
      </c>
      <c r="AN171" s="609"/>
      <c r="AO171" s="610" t="s">
        <v>241</v>
      </c>
      <c r="AP171" s="610"/>
      <c r="AQ171" s="610"/>
      <c r="AR171" s="610"/>
      <c r="AS171" s="611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12">
        <v>0.4</v>
      </c>
      <c r="BF171" s="610"/>
      <c r="BG171" s="613" t="s">
        <v>240</v>
      </c>
      <c r="BH171" s="613"/>
      <c r="BI171" s="613"/>
      <c r="BJ171" s="613"/>
      <c r="BK171" s="613"/>
      <c r="BL171" s="613"/>
      <c r="BM171" s="613"/>
      <c r="BN171" s="613"/>
      <c r="BO171" s="614"/>
      <c r="BP171" s="608">
        <v>0.4</v>
      </c>
      <c r="BQ171" s="609"/>
      <c r="BR171" s="610" t="s">
        <v>241</v>
      </c>
      <c r="BS171" s="610"/>
      <c r="BT171" s="610"/>
      <c r="BU171" s="610"/>
      <c r="BV171" s="611"/>
      <c r="BW171" s="74">
        <v>0.1</v>
      </c>
      <c r="BX171" s="75">
        <v>0.05</v>
      </c>
      <c r="BY171" s="81">
        <v>0.05</v>
      </c>
      <c r="BZ171" s="47"/>
      <c r="CA171" s="615">
        <v>1</v>
      </c>
      <c r="CB171" s="616"/>
      <c r="CC171" s="82"/>
      <c r="CD171" s="593">
        <v>1</v>
      </c>
      <c r="CE171" s="594"/>
      <c r="CF171" s="82"/>
      <c r="CG171" s="595">
        <v>1</v>
      </c>
      <c r="CH171" s="596"/>
      <c r="CI171" s="82"/>
      <c r="CJ171" s="650"/>
      <c r="CK171" s="47"/>
      <c r="CL171" s="83">
        <v>35</v>
      </c>
      <c r="CM171" s="84">
        <v>25</v>
      </c>
      <c r="CN171" s="85">
        <v>25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15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242</v>
      </c>
      <c r="DS171" s="99" t="s">
        <v>243</v>
      </c>
      <c r="DT171" s="100" t="s">
        <v>244</v>
      </c>
      <c r="DU171" s="101" t="s">
        <v>245</v>
      </c>
      <c r="DV171" s="72"/>
      <c r="DW171" s="102" t="s">
        <v>242</v>
      </c>
      <c r="DX171" s="103" t="s">
        <v>243</v>
      </c>
      <c r="DY171" s="104" t="s">
        <v>244</v>
      </c>
      <c r="DZ171" s="105" t="s">
        <v>245</v>
      </c>
      <c r="EA171" s="106"/>
      <c r="EB171" s="107" t="s">
        <v>242</v>
      </c>
      <c r="EC171" s="108" t="s">
        <v>243</v>
      </c>
      <c r="ED171" s="109" t="s">
        <v>244</v>
      </c>
      <c r="EE171" s="110" t="s">
        <v>245</v>
      </c>
      <c r="EF171" s="568" t="s">
        <v>242</v>
      </c>
      <c r="EG171" s="568" t="s">
        <v>243</v>
      </c>
      <c r="EH171" s="568" t="s">
        <v>244</v>
      </c>
      <c r="EI171" s="568" t="s">
        <v>245</v>
      </c>
      <c r="EJ171" s="566"/>
    </row>
    <row r="172" spans="1:140" ht="26.45" customHeight="1" thickTop="1" thickBot="1">
      <c r="A172" s="450" t="s">
        <v>182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2</v>
      </c>
      <c r="H172" s="112">
        <v>3</v>
      </c>
      <c r="I172" s="112">
        <v>4</v>
      </c>
      <c r="J172" s="112">
        <v>5</v>
      </c>
      <c r="K172" s="112">
        <v>6</v>
      </c>
      <c r="L172" s="112">
        <v>0</v>
      </c>
      <c r="M172" s="112">
        <v>0</v>
      </c>
      <c r="N172" s="112">
        <v>0</v>
      </c>
      <c r="O172" s="113">
        <v>0</v>
      </c>
      <c r="P172" s="114">
        <v>11</v>
      </c>
      <c r="Q172" s="115">
        <v>12</v>
      </c>
      <c r="R172" s="116">
        <v>0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20</v>
      </c>
      <c r="Z172" s="117">
        <v>21</v>
      </c>
      <c r="AA172" s="47"/>
      <c r="AB172" s="118">
        <v>1</v>
      </c>
      <c r="AC172" s="119">
        <v>2</v>
      </c>
      <c r="AD172" s="119">
        <v>3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12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19</v>
      </c>
      <c r="AU172" s="126">
        <v>20</v>
      </c>
      <c r="AV172" s="127">
        <v>21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20</v>
      </c>
      <c r="BY172" s="139">
        <v>21</v>
      </c>
      <c r="BZ172" s="47"/>
      <c r="CA172" s="602">
        <v>0.6</v>
      </c>
      <c r="CB172" s="603"/>
      <c r="CC172" s="140"/>
      <c r="CD172" s="604">
        <v>0.2</v>
      </c>
      <c r="CE172" s="605"/>
      <c r="CF172" s="140"/>
      <c r="CG172" s="606">
        <v>0.2</v>
      </c>
      <c r="CH172" s="607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246</v>
      </c>
      <c r="CV172" s="47"/>
      <c r="CW172" s="149" t="s">
        <v>247</v>
      </c>
      <c r="CX172" s="150" t="s">
        <v>12</v>
      </c>
      <c r="CY172" s="150" t="s">
        <v>248</v>
      </c>
      <c r="CZ172" s="151" t="s">
        <v>249</v>
      </c>
      <c r="DA172" s="152"/>
      <c r="DB172" s="149" t="s">
        <v>247</v>
      </c>
      <c r="DC172" s="150" t="s">
        <v>12</v>
      </c>
      <c r="DD172" s="150" t="s">
        <v>248</v>
      </c>
      <c r="DE172" s="151" t="s">
        <v>249</v>
      </c>
      <c r="DF172" s="152"/>
      <c r="DG172" s="149" t="s">
        <v>247</v>
      </c>
      <c r="DH172" s="150" t="s">
        <v>12</v>
      </c>
      <c r="DI172" s="150" t="s">
        <v>248</v>
      </c>
      <c r="DJ172" s="151" t="s">
        <v>249</v>
      </c>
      <c r="DK172" s="152"/>
      <c r="DL172" s="153" t="s">
        <v>250</v>
      </c>
      <c r="DM172" s="154" t="s">
        <v>251</v>
      </c>
      <c r="DN172" s="154" t="s">
        <v>252</v>
      </c>
      <c r="DO172" s="154" t="s">
        <v>253</v>
      </c>
      <c r="DP172" s="47"/>
      <c r="DQ172" s="47"/>
      <c r="DR172" s="383" t="s">
        <v>246</v>
      </c>
      <c r="DS172" s="384" t="s">
        <v>246</v>
      </c>
      <c r="DT172" s="384" t="s">
        <v>246</v>
      </c>
      <c r="DU172" s="385" t="s">
        <v>246</v>
      </c>
      <c r="DV172" s="72"/>
      <c r="DW172" s="158" t="s">
        <v>246</v>
      </c>
      <c r="DX172" s="159" t="s">
        <v>246</v>
      </c>
      <c r="DY172" s="159" t="s">
        <v>246</v>
      </c>
      <c r="DZ172" s="160" t="s">
        <v>246</v>
      </c>
      <c r="EA172" s="72"/>
      <c r="EB172" s="386" t="s">
        <v>246</v>
      </c>
      <c r="EC172" s="387" t="s">
        <v>246</v>
      </c>
      <c r="ED172" s="387" t="s">
        <v>246</v>
      </c>
      <c r="EE172" s="388" t="s">
        <v>246</v>
      </c>
      <c r="EF172" s="72"/>
      <c r="EG172" s="72"/>
      <c r="EH172" s="72"/>
      <c r="EI172" s="72"/>
      <c r="EJ172" s="566" t="s">
        <v>246</v>
      </c>
    </row>
    <row r="173" spans="1:140" ht="16.5" thickTop="1">
      <c r="A173" s="20">
        <f>+C171*100+1</f>
        <v>70401</v>
      </c>
      <c r="B173" s="454" t="s">
        <v>94</v>
      </c>
      <c r="C173" s="455" t="s">
        <v>374</v>
      </c>
      <c r="D173" s="455" t="s">
        <v>112</v>
      </c>
      <c r="E173" s="455">
        <v>0</v>
      </c>
      <c r="F173" s="164">
        <v>2.5</v>
      </c>
      <c r="G173" s="165">
        <v>1</v>
      </c>
      <c r="H173" s="165">
        <v>1</v>
      </c>
      <c r="I173" s="165">
        <v>1</v>
      </c>
      <c r="J173" s="165">
        <v>3.7</v>
      </c>
      <c r="K173" s="165">
        <v>2.1</v>
      </c>
      <c r="L173" s="165"/>
      <c r="M173" s="165"/>
      <c r="N173" s="165"/>
      <c r="O173" s="166"/>
      <c r="P173" s="167">
        <v>3.3</v>
      </c>
      <c r="Q173" s="164">
        <v>1.9</v>
      </c>
      <c r="R173" s="168"/>
      <c r="S173" s="168"/>
      <c r="T173" s="168"/>
      <c r="U173" s="168"/>
      <c r="V173" s="168"/>
      <c r="W173" s="166"/>
      <c r="X173" s="165">
        <v>3.2</v>
      </c>
      <c r="Y173" s="169">
        <v>3.4</v>
      </c>
      <c r="Z173" s="170">
        <v>3.7</v>
      </c>
      <c r="AB173" s="164">
        <v>1</v>
      </c>
      <c r="AC173" s="165">
        <v>1</v>
      </c>
      <c r="AD173" s="165">
        <v>1</v>
      </c>
      <c r="AE173" s="165"/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4.7</v>
      </c>
      <c r="AU173" s="169">
        <v>3.4</v>
      </c>
      <c r="AV173" s="173">
        <v>3.7</v>
      </c>
      <c r="AX173" s="174"/>
      <c r="AY173" s="175"/>
      <c r="AZ173" s="175"/>
      <c r="BA173" s="175"/>
      <c r="BB173" s="175"/>
      <c r="BC173" s="176"/>
      <c r="BE173" s="177">
        <v>1</v>
      </c>
      <c r="BF173" s="178">
        <v>1</v>
      </c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/>
      <c r="BR173" s="181"/>
      <c r="BS173" s="181"/>
      <c r="BT173" s="181"/>
      <c r="BU173" s="181"/>
      <c r="BV173" s="182"/>
      <c r="BW173" s="183">
        <v>4.7</v>
      </c>
      <c r="BX173" s="169">
        <v>3.4</v>
      </c>
      <c r="BY173" s="184">
        <v>3.7</v>
      </c>
      <c r="CA173" s="185">
        <v>2.5</v>
      </c>
      <c r="CB173" s="186" t="s">
        <v>418</v>
      </c>
      <c r="CC173" s="187"/>
      <c r="CD173" s="188">
        <v>1.6</v>
      </c>
      <c r="CE173" s="189" t="s">
        <v>418</v>
      </c>
      <c r="CF173" s="190"/>
      <c r="CG173" s="191">
        <v>1.6</v>
      </c>
      <c r="CH173" s="192" t="s">
        <v>418</v>
      </c>
      <c r="CI173" s="190"/>
      <c r="CJ173" s="193">
        <v>2.1293333329999999</v>
      </c>
      <c r="CL173" s="194">
        <v>6</v>
      </c>
      <c r="CM173" s="195">
        <v>1</v>
      </c>
      <c r="CN173" s="196">
        <v>1</v>
      </c>
      <c r="CP173" s="197">
        <v>3</v>
      </c>
      <c r="CQ173" s="198">
        <v>4</v>
      </c>
      <c r="CR173" s="198">
        <v>2</v>
      </c>
      <c r="CS173" s="198">
        <v>4</v>
      </c>
      <c r="CT173" s="199">
        <v>4</v>
      </c>
      <c r="CU173" s="200">
        <v>3.4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>
        <v>10</v>
      </c>
      <c r="DM173" s="211"/>
      <c r="DN173" s="211"/>
      <c r="DO173" s="212"/>
      <c r="DR173" s="213">
        <v>2.1</v>
      </c>
      <c r="DS173" s="389">
        <v>1.5</v>
      </c>
      <c r="DT173" s="389">
        <v>2.5</v>
      </c>
      <c r="DU173" s="390"/>
      <c r="DV173" s="391"/>
      <c r="DW173" s="217">
        <v>1.4</v>
      </c>
      <c r="DX173" s="392">
        <v>1.6</v>
      </c>
      <c r="DY173" s="392">
        <v>1.6</v>
      </c>
      <c r="DZ173" s="393"/>
      <c r="EA173" s="391"/>
      <c r="EB173" s="394">
        <v>1.4</v>
      </c>
      <c r="EC173" s="395">
        <v>1.7</v>
      </c>
      <c r="ED173" s="395">
        <v>1.6</v>
      </c>
      <c r="EE173" s="396"/>
      <c r="EF173" s="216">
        <v>1.8</v>
      </c>
      <c r="EG173" s="216">
        <v>1.6</v>
      </c>
      <c r="EH173" s="216">
        <v>2.1</v>
      </c>
      <c r="EI173" s="216">
        <v>0</v>
      </c>
      <c r="EJ173" s="566">
        <v>1.8</v>
      </c>
    </row>
    <row r="174" spans="1:140">
      <c r="A174" s="20">
        <f>+A173+1</f>
        <v>70402</v>
      </c>
      <c r="B174" s="456" t="s">
        <v>375</v>
      </c>
      <c r="C174" s="457" t="s">
        <v>156</v>
      </c>
      <c r="D174" s="457" t="s">
        <v>80</v>
      </c>
      <c r="E174" s="457">
        <v>0</v>
      </c>
      <c r="F174" s="223">
        <v>1</v>
      </c>
      <c r="G174" s="183">
        <v>1.2</v>
      </c>
      <c r="H174" s="183">
        <v>1</v>
      </c>
      <c r="I174" s="183">
        <v>1</v>
      </c>
      <c r="J174" s="183">
        <v>3</v>
      </c>
      <c r="K174" s="183">
        <v>1</v>
      </c>
      <c r="L174" s="183"/>
      <c r="M174" s="183"/>
      <c r="N174" s="183"/>
      <c r="O174" s="224"/>
      <c r="P174" s="167">
        <v>1</v>
      </c>
      <c r="Q174" s="223">
        <v>1.4</v>
      </c>
      <c r="R174" s="225"/>
      <c r="S174" s="225"/>
      <c r="T174" s="168"/>
      <c r="U174" s="168"/>
      <c r="V174" s="168"/>
      <c r="W174" s="166"/>
      <c r="X174" s="183">
        <v>1.7</v>
      </c>
      <c r="Y174" s="169">
        <v>3.2</v>
      </c>
      <c r="Z174" s="170">
        <v>3</v>
      </c>
      <c r="AB174" s="223">
        <v>1</v>
      </c>
      <c r="AC174" s="183">
        <v>1</v>
      </c>
      <c r="AD174" s="183">
        <v>1</v>
      </c>
      <c r="AE174" s="183"/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3.8</v>
      </c>
      <c r="AU174" s="169">
        <v>3.2</v>
      </c>
      <c r="AV174" s="173">
        <v>3</v>
      </c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/>
      <c r="BR174" s="225"/>
      <c r="BS174" s="168"/>
      <c r="BT174" s="168"/>
      <c r="BU174" s="168"/>
      <c r="BV174" s="166"/>
      <c r="BW174" s="183">
        <v>3.8</v>
      </c>
      <c r="BX174" s="169">
        <v>3.2</v>
      </c>
      <c r="BY174" s="184">
        <v>3</v>
      </c>
      <c r="CA174" s="185">
        <v>1.5</v>
      </c>
      <c r="CB174" s="232" t="s">
        <v>418</v>
      </c>
      <c r="CC174" s="187"/>
      <c r="CD174" s="188">
        <v>1.5</v>
      </c>
      <c r="CE174" s="233" t="s">
        <v>418</v>
      </c>
      <c r="CF174" s="190"/>
      <c r="CG174" s="191">
        <v>1.5</v>
      </c>
      <c r="CH174" s="234" t="s">
        <v>418</v>
      </c>
      <c r="CI174" s="190"/>
      <c r="CJ174" s="235">
        <v>1.496</v>
      </c>
      <c r="CL174" s="236">
        <v>11</v>
      </c>
      <c r="CM174" s="237">
        <v>4</v>
      </c>
      <c r="CN174" s="238">
        <v>4</v>
      </c>
      <c r="CP174" s="239">
        <v>3</v>
      </c>
      <c r="CQ174" s="240">
        <v>3</v>
      </c>
      <c r="CR174" s="240">
        <v>2</v>
      </c>
      <c r="CS174" s="240">
        <v>4</v>
      </c>
      <c r="CT174" s="241">
        <v>4</v>
      </c>
      <c r="CU174" s="242">
        <v>3.2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1.9</v>
      </c>
      <c r="DS174" s="397">
        <v>1.7</v>
      </c>
      <c r="DT174" s="397">
        <v>1.5</v>
      </c>
      <c r="DU174" s="398"/>
      <c r="DV174" s="391"/>
      <c r="DW174" s="253">
        <v>1.4</v>
      </c>
      <c r="DX174" s="399">
        <v>1.5</v>
      </c>
      <c r="DY174" s="399">
        <v>1.5</v>
      </c>
      <c r="DZ174" s="400"/>
      <c r="EA174" s="391"/>
      <c r="EB174" s="401">
        <v>2.1</v>
      </c>
      <c r="EC174" s="402">
        <v>1.5</v>
      </c>
      <c r="ED174" s="402">
        <v>1.5</v>
      </c>
      <c r="EE174" s="403"/>
      <c r="EF174" s="216">
        <v>1.8</v>
      </c>
      <c r="EG174" s="216">
        <v>1.6</v>
      </c>
      <c r="EH174" s="216">
        <v>1.5</v>
      </c>
      <c r="EI174" s="216">
        <v>0</v>
      </c>
      <c r="EJ174" s="566">
        <v>1.6</v>
      </c>
    </row>
    <row r="175" spans="1:140">
      <c r="A175" s="20">
        <f t="shared" ref="A175:A222" si="4">+A174+1</f>
        <v>70403</v>
      </c>
      <c r="B175" s="456" t="s">
        <v>376</v>
      </c>
      <c r="C175" s="457" t="s">
        <v>90</v>
      </c>
      <c r="D175" s="457" t="s">
        <v>117</v>
      </c>
      <c r="E175" s="457">
        <v>0</v>
      </c>
      <c r="F175" s="223">
        <v>1</v>
      </c>
      <c r="G175" s="183">
        <v>5</v>
      </c>
      <c r="H175" s="183">
        <v>1</v>
      </c>
      <c r="I175" s="183">
        <v>5</v>
      </c>
      <c r="J175" s="183">
        <v>3.7</v>
      </c>
      <c r="K175" s="183">
        <v>1</v>
      </c>
      <c r="L175" s="183"/>
      <c r="M175" s="183"/>
      <c r="N175" s="183"/>
      <c r="O175" s="224"/>
      <c r="P175" s="167">
        <v>2</v>
      </c>
      <c r="Q175" s="223">
        <v>2.8</v>
      </c>
      <c r="R175" s="225"/>
      <c r="S175" s="225"/>
      <c r="T175" s="168"/>
      <c r="U175" s="168"/>
      <c r="V175" s="168"/>
      <c r="W175" s="166"/>
      <c r="X175" s="183">
        <v>4.0999999999999996</v>
      </c>
      <c r="Y175" s="169">
        <v>4</v>
      </c>
      <c r="Z175" s="170">
        <v>3.7</v>
      </c>
      <c r="AB175" s="223">
        <v>1</v>
      </c>
      <c r="AC175" s="183">
        <v>1</v>
      </c>
      <c r="AD175" s="183">
        <v>1</v>
      </c>
      <c r="AE175" s="183"/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4.4000000000000004</v>
      </c>
      <c r="AU175" s="169">
        <v>4</v>
      </c>
      <c r="AV175" s="173">
        <v>3.7</v>
      </c>
      <c r="AX175" s="228"/>
      <c r="AY175" s="229"/>
      <c r="AZ175" s="229"/>
      <c r="BA175" s="229"/>
      <c r="BB175" s="229"/>
      <c r="BC175" s="230"/>
      <c r="BE175" s="231">
        <v>1</v>
      </c>
      <c r="BF175" s="183">
        <v>1</v>
      </c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1</v>
      </c>
      <c r="BQ175" s="225"/>
      <c r="BR175" s="225"/>
      <c r="BS175" s="168"/>
      <c r="BT175" s="168"/>
      <c r="BU175" s="168"/>
      <c r="BV175" s="166"/>
      <c r="BW175" s="183">
        <v>4.4000000000000004</v>
      </c>
      <c r="BX175" s="169">
        <v>4</v>
      </c>
      <c r="BY175" s="184">
        <v>3.7</v>
      </c>
      <c r="CA175" s="185">
        <v>2.9</v>
      </c>
      <c r="CB175" s="232" t="s">
        <v>418</v>
      </c>
      <c r="CC175" s="187"/>
      <c r="CD175" s="188">
        <v>1.6</v>
      </c>
      <c r="CE175" s="233" t="s">
        <v>418</v>
      </c>
      <c r="CF175" s="190"/>
      <c r="CG175" s="191">
        <v>1.6</v>
      </c>
      <c r="CH175" s="234" t="s">
        <v>418</v>
      </c>
      <c r="CI175" s="190"/>
      <c r="CJ175" s="235">
        <v>2.365444444</v>
      </c>
      <c r="CL175" s="236">
        <v>3</v>
      </c>
      <c r="CM175" s="237">
        <v>2</v>
      </c>
      <c r="CN175" s="238">
        <v>2</v>
      </c>
      <c r="CP175" s="239">
        <v>4</v>
      </c>
      <c r="CQ175" s="240">
        <v>5</v>
      </c>
      <c r="CR175" s="240">
        <v>3</v>
      </c>
      <c r="CS175" s="240">
        <v>4</v>
      </c>
      <c r="CT175" s="241">
        <v>4</v>
      </c>
      <c r="CU175" s="242">
        <v>4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>
        <v>4</v>
      </c>
      <c r="DM175" s="248"/>
      <c r="DN175" s="248"/>
      <c r="DO175" s="249"/>
      <c r="DR175" s="250">
        <v>2.8</v>
      </c>
      <c r="DS175" s="397">
        <v>3.5</v>
      </c>
      <c r="DT175" s="397">
        <v>2.9</v>
      </c>
      <c r="DU175" s="398"/>
      <c r="DV175" s="391"/>
      <c r="DW175" s="253">
        <v>3.4</v>
      </c>
      <c r="DX175" s="399">
        <v>2.2999999999999998</v>
      </c>
      <c r="DY175" s="399">
        <v>1.6</v>
      </c>
      <c r="DZ175" s="400"/>
      <c r="EA175" s="391"/>
      <c r="EB175" s="401">
        <v>3.8</v>
      </c>
      <c r="EC175" s="402">
        <v>3.4</v>
      </c>
      <c r="ED175" s="402">
        <v>1.6</v>
      </c>
      <c r="EE175" s="403"/>
      <c r="EF175" s="216">
        <v>3.1</v>
      </c>
      <c r="EG175" s="216">
        <v>3.3</v>
      </c>
      <c r="EH175" s="216">
        <v>2.4</v>
      </c>
      <c r="EI175" s="216">
        <v>0</v>
      </c>
      <c r="EJ175" s="566">
        <v>2.9</v>
      </c>
    </row>
    <row r="176" spans="1:140">
      <c r="A176" s="20">
        <f t="shared" si="4"/>
        <v>70404</v>
      </c>
      <c r="B176" s="456" t="s">
        <v>29</v>
      </c>
      <c r="C176" s="457" t="s">
        <v>126</v>
      </c>
      <c r="D176" s="457" t="s">
        <v>136</v>
      </c>
      <c r="E176" s="457" t="s">
        <v>165</v>
      </c>
      <c r="F176" s="223">
        <v>4</v>
      </c>
      <c r="G176" s="183">
        <v>1</v>
      </c>
      <c r="H176" s="183">
        <v>1</v>
      </c>
      <c r="I176" s="183">
        <v>2</v>
      </c>
      <c r="J176" s="183">
        <v>3.8</v>
      </c>
      <c r="K176" s="183">
        <v>1</v>
      </c>
      <c r="L176" s="183"/>
      <c r="M176" s="183"/>
      <c r="N176" s="183"/>
      <c r="O176" s="224"/>
      <c r="P176" s="167">
        <v>1</v>
      </c>
      <c r="Q176" s="223">
        <v>2.1</v>
      </c>
      <c r="R176" s="225"/>
      <c r="S176" s="225"/>
      <c r="T176" s="168"/>
      <c r="U176" s="168"/>
      <c r="V176" s="168"/>
      <c r="W176" s="166"/>
      <c r="X176" s="183">
        <v>4.7</v>
      </c>
      <c r="Y176" s="169">
        <v>3.8</v>
      </c>
      <c r="Z176" s="170">
        <v>3.8</v>
      </c>
      <c r="AB176" s="223">
        <v>1</v>
      </c>
      <c r="AC176" s="183">
        <v>5</v>
      </c>
      <c r="AD176" s="183">
        <v>1</v>
      </c>
      <c r="AE176" s="183"/>
      <c r="AF176" s="183"/>
      <c r="AG176" s="183"/>
      <c r="AH176" s="183"/>
      <c r="AI176" s="183"/>
      <c r="AJ176" s="183"/>
      <c r="AK176" s="226"/>
      <c r="AL176" s="227"/>
      <c r="AM176" s="223">
        <v>2.2999999999999998</v>
      </c>
      <c r="AN176" s="225"/>
      <c r="AO176" s="225"/>
      <c r="AP176" s="168"/>
      <c r="AQ176" s="261"/>
      <c r="AR176" s="168"/>
      <c r="AS176" s="166"/>
      <c r="AT176" s="183">
        <v>4.7</v>
      </c>
      <c r="AU176" s="169">
        <v>3.8</v>
      </c>
      <c r="AV176" s="173">
        <v>3.8</v>
      </c>
      <c r="AX176" s="228"/>
      <c r="AY176" s="229"/>
      <c r="AZ176" s="229"/>
      <c r="BA176" s="229"/>
      <c r="BB176" s="229"/>
      <c r="BC176" s="230"/>
      <c r="BE176" s="231">
        <v>1</v>
      </c>
      <c r="BF176" s="183">
        <v>1</v>
      </c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1</v>
      </c>
      <c r="BQ176" s="225"/>
      <c r="BR176" s="225"/>
      <c r="BS176" s="168"/>
      <c r="BT176" s="261"/>
      <c r="BU176" s="168"/>
      <c r="BV176" s="166"/>
      <c r="BW176" s="183">
        <v>4.7</v>
      </c>
      <c r="BX176" s="169">
        <v>3.8</v>
      </c>
      <c r="BY176" s="184">
        <v>3.8</v>
      </c>
      <c r="CA176" s="185">
        <v>2.2999999999999998</v>
      </c>
      <c r="CB176" s="232" t="s">
        <v>418</v>
      </c>
      <c r="CC176" s="187"/>
      <c r="CD176" s="188">
        <v>2.7</v>
      </c>
      <c r="CE176" s="233" t="s">
        <v>418</v>
      </c>
      <c r="CF176" s="190"/>
      <c r="CG176" s="191">
        <v>1.6</v>
      </c>
      <c r="CH176" s="234" t="s">
        <v>418</v>
      </c>
      <c r="CI176" s="190"/>
      <c r="CJ176" s="235">
        <v>2.2688888889999999</v>
      </c>
      <c r="CL176" s="236">
        <v>1</v>
      </c>
      <c r="CM176" s="237">
        <v>1</v>
      </c>
      <c r="CN176" s="238">
        <v>1</v>
      </c>
      <c r="CP176" s="239">
        <v>4</v>
      </c>
      <c r="CQ176" s="240">
        <v>4</v>
      </c>
      <c r="CR176" s="240">
        <v>3</v>
      </c>
      <c r="CS176" s="240">
        <v>3</v>
      </c>
      <c r="CT176" s="241">
        <v>5</v>
      </c>
      <c r="CU176" s="242">
        <v>3.8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3</v>
      </c>
      <c r="DS176" s="397">
        <v>2</v>
      </c>
      <c r="DT176" s="397">
        <v>2.2999999999999998</v>
      </c>
      <c r="DU176" s="398"/>
      <c r="DV176" s="391"/>
      <c r="DW176" s="253">
        <v>1.9</v>
      </c>
      <c r="DX176" s="399">
        <v>1.6</v>
      </c>
      <c r="DY176" s="399">
        <v>2.7</v>
      </c>
      <c r="DZ176" s="400"/>
      <c r="EA176" s="391"/>
      <c r="EB176" s="401">
        <v>1.4</v>
      </c>
      <c r="EC176" s="402">
        <v>1.6</v>
      </c>
      <c r="ED176" s="402">
        <v>1.6</v>
      </c>
      <c r="EE176" s="403"/>
      <c r="EF176" s="216">
        <v>2.4</v>
      </c>
      <c r="EG176" s="216">
        <v>1.8</v>
      </c>
      <c r="EH176" s="216">
        <v>2.2999999999999998</v>
      </c>
      <c r="EI176" s="216">
        <v>0</v>
      </c>
      <c r="EJ176" s="566">
        <v>2.2000000000000002</v>
      </c>
    </row>
    <row r="177" spans="1:140">
      <c r="A177" s="20">
        <f t="shared" si="4"/>
        <v>70405</v>
      </c>
      <c r="B177" s="456" t="s">
        <v>34</v>
      </c>
      <c r="C177" s="457" t="s">
        <v>81</v>
      </c>
      <c r="D177" s="457" t="s">
        <v>141</v>
      </c>
      <c r="E177" s="457">
        <v>0</v>
      </c>
      <c r="F177" s="262">
        <v>5</v>
      </c>
      <c r="G177" s="263">
        <v>1.5</v>
      </c>
      <c r="H177" s="263">
        <v>1</v>
      </c>
      <c r="I177" s="263">
        <v>2</v>
      </c>
      <c r="J177" s="263">
        <v>3.9</v>
      </c>
      <c r="K177" s="263">
        <v>2</v>
      </c>
      <c r="L177" s="263"/>
      <c r="M177" s="263"/>
      <c r="N177" s="263"/>
      <c r="O177" s="224"/>
      <c r="P177" s="167">
        <v>1</v>
      </c>
      <c r="Q177" s="223">
        <v>2.6</v>
      </c>
      <c r="R177" s="225"/>
      <c r="S177" s="225"/>
      <c r="T177" s="168"/>
      <c r="U177" s="168"/>
      <c r="V177" s="168"/>
      <c r="W177" s="166"/>
      <c r="X177" s="183">
        <v>4.4000000000000004</v>
      </c>
      <c r="Y177" s="169">
        <v>4.4000000000000004</v>
      </c>
      <c r="Z177" s="170">
        <v>3.9</v>
      </c>
      <c r="AB177" s="262">
        <v>3.4</v>
      </c>
      <c r="AC177" s="263">
        <v>1</v>
      </c>
      <c r="AD177" s="263">
        <v>1</v>
      </c>
      <c r="AE177" s="263"/>
      <c r="AF177" s="263"/>
      <c r="AG177" s="263"/>
      <c r="AH177" s="263"/>
      <c r="AI177" s="263"/>
      <c r="AJ177" s="263"/>
      <c r="AK177" s="226"/>
      <c r="AL177" s="227"/>
      <c r="AM177" s="223">
        <v>1.8</v>
      </c>
      <c r="AN177" s="225"/>
      <c r="AO177" s="225"/>
      <c r="AP177" s="168"/>
      <c r="AQ177" s="168"/>
      <c r="AR177" s="168"/>
      <c r="AS177" s="166"/>
      <c r="AT177" s="183">
        <v>4.4000000000000004</v>
      </c>
      <c r="AU177" s="169">
        <v>4.4000000000000004</v>
      </c>
      <c r="AV177" s="173">
        <v>3.9</v>
      </c>
      <c r="AX177" s="228"/>
      <c r="AY177" s="229"/>
      <c r="AZ177" s="229"/>
      <c r="BA177" s="229"/>
      <c r="BB177" s="229"/>
      <c r="BC177" s="230"/>
      <c r="BE177" s="265">
        <v>1</v>
      </c>
      <c r="BF177" s="263">
        <v>1</v>
      </c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/>
      <c r="BR177" s="225"/>
      <c r="BS177" s="168"/>
      <c r="BT177" s="168"/>
      <c r="BU177" s="168"/>
      <c r="BV177" s="166"/>
      <c r="BW177" s="183">
        <v>4.4000000000000004</v>
      </c>
      <c r="BX177" s="169">
        <v>4.4000000000000004</v>
      </c>
      <c r="BY177" s="184">
        <v>3.9</v>
      </c>
      <c r="CA177" s="185">
        <v>2.6</v>
      </c>
      <c r="CB177" s="232" t="s">
        <v>418</v>
      </c>
      <c r="CC177" s="187"/>
      <c r="CD177" s="188">
        <v>2.2999999999999998</v>
      </c>
      <c r="CE177" s="233" t="s">
        <v>418</v>
      </c>
      <c r="CF177" s="190"/>
      <c r="CG177" s="191">
        <v>1.7</v>
      </c>
      <c r="CH177" s="234" t="s">
        <v>418</v>
      </c>
      <c r="CI177" s="190"/>
      <c r="CJ177" s="235">
        <v>2.351888889</v>
      </c>
      <c r="CL177" s="236">
        <v>2</v>
      </c>
      <c r="CM177" s="237">
        <v>2</v>
      </c>
      <c r="CN177" s="238">
        <v>2</v>
      </c>
      <c r="CP177" s="239">
        <v>5</v>
      </c>
      <c r="CQ177" s="240">
        <v>4</v>
      </c>
      <c r="CR177" s="240">
        <v>4</v>
      </c>
      <c r="CS177" s="240">
        <v>4</v>
      </c>
      <c r="CT177" s="241">
        <v>5</v>
      </c>
      <c r="CU177" s="242">
        <v>4.4000000000000004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2</v>
      </c>
      <c r="DT177" s="397">
        <v>2.6</v>
      </c>
      <c r="DU177" s="398"/>
      <c r="DV177" s="391"/>
      <c r="DW177" s="253">
        <v>3.8</v>
      </c>
      <c r="DX177" s="399">
        <v>1.9</v>
      </c>
      <c r="DY177" s="399">
        <v>2.2999999999999998</v>
      </c>
      <c r="DZ177" s="400"/>
      <c r="EA177" s="391"/>
      <c r="EB177" s="401">
        <v>4.7</v>
      </c>
      <c r="EC177" s="402">
        <v>2.7</v>
      </c>
      <c r="ED177" s="402">
        <v>1.7</v>
      </c>
      <c r="EE177" s="403"/>
      <c r="EF177" s="216">
        <v>3.5</v>
      </c>
      <c r="EG177" s="216">
        <v>2.1</v>
      </c>
      <c r="EH177" s="216">
        <v>2.4</v>
      </c>
      <c r="EI177" s="216">
        <v>0</v>
      </c>
      <c r="EJ177" s="566">
        <v>2.7</v>
      </c>
    </row>
    <row r="178" spans="1:140">
      <c r="A178" s="20">
        <f t="shared" si="4"/>
        <v>70406</v>
      </c>
      <c r="B178" s="456" t="s">
        <v>377</v>
      </c>
      <c r="C178" s="457" t="s">
        <v>132</v>
      </c>
      <c r="D178" s="457" t="s">
        <v>68</v>
      </c>
      <c r="E178" s="457" t="s">
        <v>69</v>
      </c>
      <c r="F178" s="223">
        <v>5</v>
      </c>
      <c r="G178" s="183">
        <v>5</v>
      </c>
      <c r="H178" s="183">
        <v>5</v>
      </c>
      <c r="I178" s="183">
        <v>2</v>
      </c>
      <c r="J178" s="183">
        <v>3.7</v>
      </c>
      <c r="K178" s="183">
        <v>2.6</v>
      </c>
      <c r="L178" s="183"/>
      <c r="M178" s="183"/>
      <c r="N178" s="183"/>
      <c r="O178" s="224"/>
      <c r="P178" s="167">
        <v>4</v>
      </c>
      <c r="Q178" s="223">
        <v>3.9</v>
      </c>
      <c r="R178" s="225"/>
      <c r="S178" s="225"/>
      <c r="T178" s="168"/>
      <c r="U178" s="168"/>
      <c r="V178" s="168"/>
      <c r="W178" s="166"/>
      <c r="X178" s="183">
        <v>4.7</v>
      </c>
      <c r="Y178" s="169">
        <v>4.5999999999999996</v>
      </c>
      <c r="Z178" s="170">
        <v>3.7</v>
      </c>
      <c r="AB178" s="223">
        <v>1</v>
      </c>
      <c r="AC178" s="183">
        <v>5</v>
      </c>
      <c r="AD178" s="183">
        <v>1</v>
      </c>
      <c r="AE178" s="183"/>
      <c r="AF178" s="183"/>
      <c r="AG178" s="183"/>
      <c r="AH178" s="183"/>
      <c r="AI178" s="183"/>
      <c r="AJ178" s="183"/>
      <c r="AK178" s="226"/>
      <c r="AL178" s="227"/>
      <c r="AM178" s="223">
        <v>2.2999999999999998</v>
      </c>
      <c r="AN178" s="225"/>
      <c r="AO178" s="225"/>
      <c r="AP178" s="168"/>
      <c r="AQ178" s="168"/>
      <c r="AR178" s="168"/>
      <c r="AS178" s="166"/>
      <c r="AT178" s="183">
        <v>5</v>
      </c>
      <c r="AU178" s="169">
        <v>4.5999999999999996</v>
      </c>
      <c r="AV178" s="173">
        <v>3.7</v>
      </c>
      <c r="AX178" s="228"/>
      <c r="AY178" s="229"/>
      <c r="AZ178" s="229"/>
      <c r="BA178" s="229"/>
      <c r="BB178" s="229"/>
      <c r="BC178" s="230"/>
      <c r="BE178" s="231">
        <v>1</v>
      </c>
      <c r="BF178" s="183">
        <v>1</v>
      </c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1</v>
      </c>
      <c r="BQ178" s="225"/>
      <c r="BR178" s="225"/>
      <c r="BS178" s="168"/>
      <c r="BT178" s="168"/>
      <c r="BU178" s="168"/>
      <c r="BV178" s="166"/>
      <c r="BW178" s="183">
        <v>5</v>
      </c>
      <c r="BX178" s="169">
        <v>4.5999999999999996</v>
      </c>
      <c r="BY178" s="184">
        <v>3.7</v>
      </c>
      <c r="CA178" s="185">
        <v>4</v>
      </c>
      <c r="CB178" s="232" t="s">
        <v>417</v>
      </c>
      <c r="CC178" s="187"/>
      <c r="CD178" s="188">
        <v>2.8</v>
      </c>
      <c r="CE178" s="233" t="s">
        <v>418</v>
      </c>
      <c r="CF178" s="190"/>
      <c r="CG178" s="191">
        <v>1.7</v>
      </c>
      <c r="CH178" s="234" t="s">
        <v>418</v>
      </c>
      <c r="CI178" s="190"/>
      <c r="CJ178" s="235">
        <v>3.298666667</v>
      </c>
      <c r="CL178" s="236">
        <v>1</v>
      </c>
      <c r="CM178" s="237"/>
      <c r="CN178" s="238"/>
      <c r="CP178" s="239">
        <v>5</v>
      </c>
      <c r="CQ178" s="240">
        <v>5</v>
      </c>
      <c r="CR178" s="240">
        <v>4</v>
      </c>
      <c r="CS178" s="240">
        <v>4</v>
      </c>
      <c r="CT178" s="241">
        <v>5</v>
      </c>
      <c r="CU178" s="242">
        <v>4.5999999999999996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>
        <v>12</v>
      </c>
      <c r="DM178" s="248"/>
      <c r="DN178" s="248"/>
      <c r="DO178" s="249"/>
      <c r="DR178" s="250">
        <v>3.7</v>
      </c>
      <c r="DS178" s="397">
        <v>3.7</v>
      </c>
      <c r="DT178" s="397">
        <v>4</v>
      </c>
      <c r="DU178" s="398"/>
      <c r="DV178" s="391"/>
      <c r="DW178" s="253">
        <v>3</v>
      </c>
      <c r="DX178" s="399">
        <v>2.5</v>
      </c>
      <c r="DY178" s="399">
        <v>2.8</v>
      </c>
      <c r="DZ178" s="400"/>
      <c r="EA178" s="391"/>
      <c r="EB178" s="401">
        <v>2.1</v>
      </c>
      <c r="EC178" s="402">
        <v>2.2999999999999998</v>
      </c>
      <c r="ED178" s="402">
        <v>1.7</v>
      </c>
      <c r="EE178" s="403"/>
      <c r="EF178" s="216">
        <v>3.2</v>
      </c>
      <c r="EG178" s="216">
        <v>3.2</v>
      </c>
      <c r="EH178" s="216">
        <v>3.3</v>
      </c>
      <c r="EI178" s="216">
        <v>0</v>
      </c>
      <c r="EJ178" s="566">
        <v>3.2</v>
      </c>
    </row>
    <row r="179" spans="1:140">
      <c r="A179" s="20">
        <f t="shared" si="4"/>
        <v>70407</v>
      </c>
      <c r="B179" s="456" t="s">
        <v>378</v>
      </c>
      <c r="C179" s="457" t="s">
        <v>102</v>
      </c>
      <c r="D179" s="457" t="s">
        <v>55</v>
      </c>
      <c r="E179" s="457" t="s">
        <v>91</v>
      </c>
      <c r="F179" s="266">
        <v>1</v>
      </c>
      <c r="G179" s="268">
        <v>1.2</v>
      </c>
      <c r="H179" s="268">
        <v>5</v>
      </c>
      <c r="I179" s="268">
        <v>5</v>
      </c>
      <c r="J179" s="268">
        <v>3.2</v>
      </c>
      <c r="K179" s="268">
        <v>1.5</v>
      </c>
      <c r="L179" s="268"/>
      <c r="M179" s="268"/>
      <c r="N179" s="268"/>
      <c r="O179" s="224"/>
      <c r="P179" s="167">
        <v>3.7</v>
      </c>
      <c r="Q179" s="266">
        <v>2.8</v>
      </c>
      <c r="R179" s="269"/>
      <c r="S179" s="269"/>
      <c r="T179" s="169"/>
      <c r="U179" s="169"/>
      <c r="V179" s="169"/>
      <c r="W179" s="166"/>
      <c r="X179" s="183">
        <v>3.5</v>
      </c>
      <c r="Y179" s="169">
        <v>3.8</v>
      </c>
      <c r="Z179" s="170">
        <v>3.2</v>
      </c>
      <c r="AB179" s="266">
        <v>3.1</v>
      </c>
      <c r="AC179" s="268">
        <v>4</v>
      </c>
      <c r="AD179" s="268">
        <v>3.4</v>
      </c>
      <c r="AE179" s="268"/>
      <c r="AF179" s="268"/>
      <c r="AG179" s="268"/>
      <c r="AH179" s="268"/>
      <c r="AI179" s="268"/>
      <c r="AJ179" s="268"/>
      <c r="AK179" s="226"/>
      <c r="AL179" s="227"/>
      <c r="AM179" s="223">
        <v>3.5</v>
      </c>
      <c r="AN179" s="269"/>
      <c r="AO179" s="269"/>
      <c r="AP179" s="169"/>
      <c r="AQ179" s="169"/>
      <c r="AR179" s="169"/>
      <c r="AS179" s="166"/>
      <c r="AT179" s="183">
        <v>4.7</v>
      </c>
      <c r="AU179" s="169">
        <v>3.8</v>
      </c>
      <c r="AV179" s="173">
        <v>3.2</v>
      </c>
      <c r="AX179" s="228"/>
      <c r="AY179" s="229"/>
      <c r="AZ179" s="229"/>
      <c r="BA179" s="229"/>
      <c r="BB179" s="229"/>
      <c r="BC179" s="230"/>
      <c r="BE179" s="270">
        <v>3.1</v>
      </c>
      <c r="BF179" s="268">
        <v>1</v>
      </c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2.1</v>
      </c>
      <c r="BQ179" s="269"/>
      <c r="BR179" s="269"/>
      <c r="BS179" s="169"/>
      <c r="BT179" s="169"/>
      <c r="BU179" s="169"/>
      <c r="BV179" s="166"/>
      <c r="BW179" s="183">
        <v>4.7</v>
      </c>
      <c r="BX179" s="169">
        <v>3.8</v>
      </c>
      <c r="BY179" s="184">
        <v>3.2</v>
      </c>
      <c r="CA179" s="185">
        <v>3.1</v>
      </c>
      <c r="CB179" s="232" t="s">
        <v>416</v>
      </c>
      <c r="CC179" s="187"/>
      <c r="CD179" s="188">
        <v>3.6</v>
      </c>
      <c r="CE179" s="233" t="s">
        <v>416</v>
      </c>
      <c r="CF179" s="190"/>
      <c r="CG179" s="191">
        <v>2.5</v>
      </c>
      <c r="CH179" s="234" t="s">
        <v>418</v>
      </c>
      <c r="CI179" s="190"/>
      <c r="CJ179" s="235">
        <v>3.0864444440000001</v>
      </c>
      <c r="CL179" s="236">
        <v>5</v>
      </c>
      <c r="CM179" s="237">
        <v>1</v>
      </c>
      <c r="CN179" s="238">
        <v>1</v>
      </c>
      <c r="CP179" s="239">
        <v>4</v>
      </c>
      <c r="CQ179" s="240">
        <v>4</v>
      </c>
      <c r="CR179" s="240">
        <v>2</v>
      </c>
      <c r="CS179" s="240">
        <v>4</v>
      </c>
      <c r="CT179" s="241">
        <v>5</v>
      </c>
      <c r="CU179" s="242">
        <v>3.8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>
        <v>11</v>
      </c>
      <c r="DM179" s="248"/>
      <c r="DN179" s="248"/>
      <c r="DO179" s="249"/>
      <c r="DR179" s="250">
        <v>2.9</v>
      </c>
      <c r="DS179" s="397">
        <v>2.5</v>
      </c>
      <c r="DT179" s="397">
        <v>3.1</v>
      </c>
      <c r="DU179" s="398"/>
      <c r="DV179" s="391"/>
      <c r="DW179" s="253">
        <v>1.4</v>
      </c>
      <c r="DX179" s="399">
        <v>1.6</v>
      </c>
      <c r="DY179" s="399">
        <v>3.6</v>
      </c>
      <c r="DZ179" s="400"/>
      <c r="EA179" s="391"/>
      <c r="EB179" s="401">
        <v>2.8</v>
      </c>
      <c r="EC179" s="402">
        <v>2.4</v>
      </c>
      <c r="ED179" s="402">
        <v>2.5</v>
      </c>
      <c r="EE179" s="403"/>
      <c r="EF179" s="216">
        <v>2.6</v>
      </c>
      <c r="EG179" s="216">
        <v>2.2999999999999998</v>
      </c>
      <c r="EH179" s="216">
        <v>3.1</v>
      </c>
      <c r="EI179" s="216">
        <v>0</v>
      </c>
      <c r="EJ179" s="566">
        <v>2.7</v>
      </c>
    </row>
    <row r="180" spans="1:140">
      <c r="A180" s="20">
        <f t="shared" si="4"/>
        <v>70408</v>
      </c>
      <c r="B180" s="456" t="s">
        <v>133</v>
      </c>
      <c r="C180" s="457" t="s">
        <v>143</v>
      </c>
      <c r="D180" s="457" t="s">
        <v>68</v>
      </c>
      <c r="E180" s="457" t="s">
        <v>69</v>
      </c>
      <c r="F180" s="266">
        <v>1</v>
      </c>
      <c r="G180" s="268">
        <v>1.2</v>
      </c>
      <c r="H180" s="268">
        <v>1</v>
      </c>
      <c r="I180" s="268">
        <v>1</v>
      </c>
      <c r="J180" s="268">
        <v>3.6</v>
      </c>
      <c r="K180" s="268">
        <v>1</v>
      </c>
      <c r="L180" s="268"/>
      <c r="M180" s="268"/>
      <c r="N180" s="268"/>
      <c r="O180" s="224"/>
      <c r="P180" s="167">
        <v>3</v>
      </c>
      <c r="Q180" s="266">
        <v>1.5</v>
      </c>
      <c r="R180" s="269"/>
      <c r="S180" s="269"/>
      <c r="T180" s="169"/>
      <c r="U180" s="169"/>
      <c r="V180" s="169"/>
      <c r="W180" s="166"/>
      <c r="X180" s="183">
        <v>2.6</v>
      </c>
      <c r="Y180" s="169">
        <v>3</v>
      </c>
      <c r="Z180" s="170">
        <v>3.6</v>
      </c>
      <c r="AB180" s="266">
        <v>1</v>
      </c>
      <c r="AC180" s="268">
        <v>1</v>
      </c>
      <c r="AD180" s="268">
        <v>1</v>
      </c>
      <c r="AE180" s="268"/>
      <c r="AF180" s="268"/>
      <c r="AG180" s="268"/>
      <c r="AH180" s="268"/>
      <c r="AI180" s="268"/>
      <c r="AJ180" s="268"/>
      <c r="AK180" s="226"/>
      <c r="AL180" s="227"/>
      <c r="AM180" s="223">
        <v>1</v>
      </c>
      <c r="AN180" s="269"/>
      <c r="AO180" s="269"/>
      <c r="AP180" s="169"/>
      <c r="AQ180" s="169"/>
      <c r="AR180" s="169"/>
      <c r="AS180" s="166"/>
      <c r="AT180" s="183">
        <v>4.4000000000000004</v>
      </c>
      <c r="AU180" s="169">
        <v>3</v>
      </c>
      <c r="AV180" s="173">
        <v>3.6</v>
      </c>
      <c r="AX180" s="228"/>
      <c r="AY180" s="229"/>
      <c r="AZ180" s="229"/>
      <c r="BA180" s="229"/>
      <c r="BB180" s="229"/>
      <c r="BC180" s="230"/>
      <c r="BE180" s="270">
        <v>1</v>
      </c>
      <c r="BF180" s="268">
        <v>1</v>
      </c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1</v>
      </c>
      <c r="BQ180" s="269"/>
      <c r="BR180" s="269"/>
      <c r="BS180" s="169"/>
      <c r="BT180" s="169"/>
      <c r="BU180" s="169"/>
      <c r="BV180" s="166"/>
      <c r="BW180" s="183">
        <v>4.4000000000000004</v>
      </c>
      <c r="BX180" s="169">
        <v>3</v>
      </c>
      <c r="BY180" s="184">
        <v>3.6</v>
      </c>
      <c r="CA180" s="185">
        <v>2.1</v>
      </c>
      <c r="CB180" s="232" t="s">
        <v>418</v>
      </c>
      <c r="CC180" s="187"/>
      <c r="CD180" s="188">
        <v>1.6</v>
      </c>
      <c r="CE180" s="233" t="s">
        <v>418</v>
      </c>
      <c r="CF180" s="190"/>
      <c r="CG180" s="191">
        <v>1.6</v>
      </c>
      <c r="CH180" s="234" t="s">
        <v>418</v>
      </c>
      <c r="CI180" s="190"/>
      <c r="CJ180" s="235">
        <v>1.865111111</v>
      </c>
      <c r="CL180" s="236">
        <v>8</v>
      </c>
      <c r="CM180" s="237">
        <v>2</v>
      </c>
      <c r="CN180" s="238">
        <v>2</v>
      </c>
      <c r="CP180" s="239">
        <v>3</v>
      </c>
      <c r="CQ180" s="240">
        <v>3</v>
      </c>
      <c r="CR180" s="240">
        <v>3</v>
      </c>
      <c r="CS180" s="240">
        <v>3</v>
      </c>
      <c r="CT180" s="241">
        <v>3</v>
      </c>
      <c r="CU180" s="242">
        <v>3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>
        <v>9</v>
      </c>
      <c r="DM180" s="248"/>
      <c r="DN180" s="248"/>
      <c r="DO180" s="249"/>
      <c r="DR180" s="250">
        <v>3.3</v>
      </c>
      <c r="DS180" s="397">
        <v>2.5</v>
      </c>
      <c r="DT180" s="397">
        <v>2.1</v>
      </c>
      <c r="DU180" s="398"/>
      <c r="DV180" s="391"/>
      <c r="DW180" s="253">
        <v>2.1</v>
      </c>
      <c r="DX180" s="399">
        <v>2.2000000000000002</v>
      </c>
      <c r="DY180" s="399">
        <v>1.6</v>
      </c>
      <c r="DZ180" s="400"/>
      <c r="EA180" s="391"/>
      <c r="EB180" s="401">
        <v>3.1</v>
      </c>
      <c r="EC180" s="402">
        <v>2.4</v>
      </c>
      <c r="ED180" s="402">
        <v>1.6</v>
      </c>
      <c r="EE180" s="403"/>
      <c r="EF180" s="216">
        <v>3</v>
      </c>
      <c r="EG180" s="216">
        <v>2.4</v>
      </c>
      <c r="EH180" s="216">
        <v>1.9</v>
      </c>
      <c r="EI180" s="216">
        <v>0</v>
      </c>
      <c r="EJ180" s="566">
        <v>2.4</v>
      </c>
    </row>
    <row r="181" spans="1:140">
      <c r="A181" s="20">
        <f t="shared" si="4"/>
        <v>70409</v>
      </c>
      <c r="B181" s="456" t="s">
        <v>147</v>
      </c>
      <c r="C181" s="457" t="s">
        <v>379</v>
      </c>
      <c r="D181" s="457" t="s">
        <v>167</v>
      </c>
      <c r="E181" s="457" t="s">
        <v>380</v>
      </c>
      <c r="F181" s="223">
        <v>2.5</v>
      </c>
      <c r="G181" s="183">
        <v>2.1</v>
      </c>
      <c r="H181" s="183">
        <v>5</v>
      </c>
      <c r="I181" s="183">
        <v>2</v>
      </c>
      <c r="J181" s="183">
        <v>4.0999999999999996</v>
      </c>
      <c r="K181" s="183">
        <v>5</v>
      </c>
      <c r="L181" s="183"/>
      <c r="M181" s="183"/>
      <c r="N181" s="183"/>
      <c r="O181" s="224"/>
      <c r="P181" s="167">
        <v>2.7</v>
      </c>
      <c r="Q181" s="223">
        <v>3.4</v>
      </c>
      <c r="R181" s="225"/>
      <c r="S181" s="225"/>
      <c r="T181" s="168"/>
      <c r="U181" s="168"/>
      <c r="V181" s="168"/>
      <c r="W181" s="166"/>
      <c r="X181" s="183">
        <v>4.7</v>
      </c>
      <c r="Y181" s="169">
        <v>3.6</v>
      </c>
      <c r="Z181" s="170">
        <v>4.0999999999999996</v>
      </c>
      <c r="AB181" s="223">
        <v>3.1</v>
      </c>
      <c r="AC181" s="183">
        <v>1</v>
      </c>
      <c r="AD181" s="183">
        <v>1</v>
      </c>
      <c r="AE181" s="183"/>
      <c r="AF181" s="183"/>
      <c r="AG181" s="183"/>
      <c r="AH181" s="183"/>
      <c r="AI181" s="183"/>
      <c r="AJ181" s="183"/>
      <c r="AK181" s="226"/>
      <c r="AL181" s="227"/>
      <c r="AM181" s="223">
        <v>1.7</v>
      </c>
      <c r="AN181" s="225"/>
      <c r="AO181" s="225"/>
      <c r="AP181" s="168"/>
      <c r="AQ181" s="168"/>
      <c r="AR181" s="168"/>
      <c r="AS181" s="166"/>
      <c r="AT181" s="183">
        <v>5</v>
      </c>
      <c r="AU181" s="169">
        <v>3.6</v>
      </c>
      <c r="AV181" s="173">
        <v>4.0999999999999996</v>
      </c>
      <c r="AX181" s="228"/>
      <c r="AY181" s="229"/>
      <c r="AZ181" s="229"/>
      <c r="BA181" s="229"/>
      <c r="BB181" s="229"/>
      <c r="BC181" s="230"/>
      <c r="BE181" s="231">
        <v>3.1</v>
      </c>
      <c r="BF181" s="183">
        <v>1</v>
      </c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2.1</v>
      </c>
      <c r="BQ181" s="225"/>
      <c r="BR181" s="225"/>
      <c r="BS181" s="168"/>
      <c r="BT181" s="168"/>
      <c r="BU181" s="168"/>
      <c r="BV181" s="166"/>
      <c r="BW181" s="183">
        <v>5</v>
      </c>
      <c r="BX181" s="169">
        <v>3.6</v>
      </c>
      <c r="BY181" s="184">
        <v>4.0999999999999996</v>
      </c>
      <c r="CA181" s="185">
        <v>3.4</v>
      </c>
      <c r="CB181" s="232" t="s">
        <v>416</v>
      </c>
      <c r="CC181" s="187"/>
      <c r="CD181" s="188">
        <v>2.2000000000000002</v>
      </c>
      <c r="CE181" s="233" t="s">
        <v>418</v>
      </c>
      <c r="CF181" s="190"/>
      <c r="CG181" s="191">
        <v>2.5</v>
      </c>
      <c r="CH181" s="234" t="s">
        <v>418</v>
      </c>
      <c r="CI181" s="190"/>
      <c r="CJ181" s="235">
        <v>3.0181111110000001</v>
      </c>
      <c r="CL181" s="236">
        <v>1</v>
      </c>
      <c r="CM181" s="237"/>
      <c r="CN181" s="238"/>
      <c r="CP181" s="239">
        <v>4</v>
      </c>
      <c r="CQ181" s="240">
        <v>4</v>
      </c>
      <c r="CR181" s="240">
        <v>3</v>
      </c>
      <c r="CS181" s="240">
        <v>3</v>
      </c>
      <c r="CT181" s="241">
        <v>4</v>
      </c>
      <c r="CU181" s="242">
        <v>3.6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>
        <v>8</v>
      </c>
      <c r="DM181" s="248"/>
      <c r="DN181" s="248"/>
      <c r="DO181" s="249"/>
      <c r="DR181" s="250">
        <v>3.2</v>
      </c>
      <c r="DS181" s="397">
        <v>2.6</v>
      </c>
      <c r="DT181" s="397">
        <v>3.4</v>
      </c>
      <c r="DU181" s="398"/>
      <c r="DV181" s="391"/>
      <c r="DW181" s="253">
        <v>2.6</v>
      </c>
      <c r="DX181" s="399">
        <v>1.8</v>
      </c>
      <c r="DY181" s="399">
        <v>2.2000000000000002</v>
      </c>
      <c r="DZ181" s="400"/>
      <c r="EA181" s="391"/>
      <c r="EB181" s="401">
        <v>3.2</v>
      </c>
      <c r="EC181" s="402">
        <v>2.4</v>
      </c>
      <c r="ED181" s="402">
        <v>2.5</v>
      </c>
      <c r="EE181" s="403"/>
      <c r="EF181" s="216">
        <v>3.1</v>
      </c>
      <c r="EG181" s="216">
        <v>2.4</v>
      </c>
      <c r="EH181" s="216">
        <v>3</v>
      </c>
      <c r="EI181" s="216">
        <v>0</v>
      </c>
      <c r="EJ181" s="566">
        <v>2.8</v>
      </c>
    </row>
    <row r="182" spans="1:140">
      <c r="A182" s="20">
        <f t="shared" si="4"/>
        <v>70410</v>
      </c>
      <c r="B182" s="456" t="s">
        <v>147</v>
      </c>
      <c r="C182" s="457" t="s">
        <v>139</v>
      </c>
      <c r="D182" s="457" t="s">
        <v>104</v>
      </c>
      <c r="E182" s="457" t="s">
        <v>26</v>
      </c>
      <c r="F182" s="223">
        <v>1</v>
      </c>
      <c r="G182" s="183">
        <v>1.8</v>
      </c>
      <c r="H182" s="183">
        <v>2</v>
      </c>
      <c r="I182" s="183">
        <v>1</v>
      </c>
      <c r="J182" s="183">
        <v>4.5</v>
      </c>
      <c r="K182" s="183">
        <v>2.6</v>
      </c>
      <c r="L182" s="183"/>
      <c r="M182" s="183"/>
      <c r="N182" s="183"/>
      <c r="O182" s="224"/>
      <c r="P182" s="167">
        <v>2.2999999999999998</v>
      </c>
      <c r="Q182" s="223">
        <v>2.2000000000000002</v>
      </c>
      <c r="R182" s="225"/>
      <c r="S182" s="225"/>
      <c r="T182" s="168"/>
      <c r="U182" s="168"/>
      <c r="V182" s="168"/>
      <c r="W182" s="166"/>
      <c r="X182" s="183">
        <v>5</v>
      </c>
      <c r="Y182" s="169">
        <v>4.8</v>
      </c>
      <c r="Z182" s="170">
        <v>4.5</v>
      </c>
      <c r="AB182" s="223">
        <v>1</v>
      </c>
      <c r="AC182" s="183">
        <v>1</v>
      </c>
      <c r="AD182" s="183">
        <v>1</v>
      </c>
      <c r="AE182" s="183"/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4.8</v>
      </c>
      <c r="AV182" s="173">
        <v>4.5</v>
      </c>
      <c r="AX182" s="228"/>
      <c r="AY182" s="229"/>
      <c r="AZ182" s="229"/>
      <c r="BA182" s="229"/>
      <c r="BB182" s="229"/>
      <c r="BC182" s="230"/>
      <c r="BE182" s="231">
        <v>1</v>
      </c>
      <c r="BF182" s="183">
        <v>1</v>
      </c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1</v>
      </c>
      <c r="BQ182" s="225"/>
      <c r="BR182" s="225"/>
      <c r="BS182" s="168"/>
      <c r="BT182" s="168"/>
      <c r="BU182" s="168"/>
      <c r="BV182" s="166"/>
      <c r="BW182" s="183">
        <v>5</v>
      </c>
      <c r="BX182" s="169">
        <v>4.8</v>
      </c>
      <c r="BY182" s="184">
        <v>4.5</v>
      </c>
      <c r="CA182" s="185">
        <v>2.7</v>
      </c>
      <c r="CB182" s="232" t="s">
        <v>418</v>
      </c>
      <c r="CC182" s="187"/>
      <c r="CD182" s="188">
        <v>1.8</v>
      </c>
      <c r="CE182" s="233" t="s">
        <v>418</v>
      </c>
      <c r="CF182" s="190"/>
      <c r="CG182" s="191">
        <v>1.8</v>
      </c>
      <c r="CH182" s="234" t="s">
        <v>418</v>
      </c>
      <c r="CI182" s="190"/>
      <c r="CJ182" s="235">
        <v>2.339</v>
      </c>
      <c r="CL182" s="236"/>
      <c r="CM182" s="237"/>
      <c r="CN182" s="238"/>
      <c r="CP182" s="239">
        <v>5</v>
      </c>
      <c r="CQ182" s="240">
        <v>5</v>
      </c>
      <c r="CR182" s="240">
        <v>4</v>
      </c>
      <c r="CS182" s="240">
        <v>5</v>
      </c>
      <c r="CT182" s="241">
        <v>5</v>
      </c>
      <c r="CU182" s="242">
        <v>4.8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>
        <v>7</v>
      </c>
      <c r="DM182" s="248"/>
      <c r="DN182" s="248"/>
      <c r="DO182" s="249"/>
      <c r="DR182" s="250">
        <v>2.5</v>
      </c>
      <c r="DS182" s="397">
        <v>1.8</v>
      </c>
      <c r="DT182" s="397">
        <v>2.7</v>
      </c>
      <c r="DU182" s="398"/>
      <c r="DV182" s="391"/>
      <c r="DW182" s="253">
        <v>1.9</v>
      </c>
      <c r="DX182" s="399">
        <v>2</v>
      </c>
      <c r="DY182" s="399">
        <v>1.8</v>
      </c>
      <c r="DZ182" s="400"/>
      <c r="EA182" s="391"/>
      <c r="EB182" s="401">
        <v>1.7</v>
      </c>
      <c r="EC182" s="402">
        <v>1.6</v>
      </c>
      <c r="ED182" s="402">
        <v>1.8</v>
      </c>
      <c r="EE182" s="403"/>
      <c r="EF182" s="216">
        <v>2.2000000000000002</v>
      </c>
      <c r="EG182" s="216">
        <v>1.8</v>
      </c>
      <c r="EH182" s="216">
        <v>2.2999999999999998</v>
      </c>
      <c r="EI182" s="216">
        <v>0</v>
      </c>
      <c r="EJ182" s="566">
        <v>2.1</v>
      </c>
    </row>
    <row r="183" spans="1:140">
      <c r="A183" s="20">
        <f t="shared" si="4"/>
        <v>70411</v>
      </c>
      <c r="B183" s="456" t="s">
        <v>423</v>
      </c>
      <c r="C183" s="457" t="s">
        <v>48</v>
      </c>
      <c r="D183" s="457" t="s">
        <v>430</v>
      </c>
      <c r="E183" s="457" t="s">
        <v>26</v>
      </c>
      <c r="F183" s="266">
        <v>1</v>
      </c>
      <c r="G183" s="268">
        <v>1</v>
      </c>
      <c r="H183" s="268">
        <v>1</v>
      </c>
      <c r="I183" s="268">
        <v>1</v>
      </c>
      <c r="J183" s="268">
        <v>3.9</v>
      </c>
      <c r="K183" s="268">
        <v>1</v>
      </c>
      <c r="L183" s="268"/>
      <c r="M183" s="268"/>
      <c r="N183" s="268"/>
      <c r="O183" s="224"/>
      <c r="P183" s="167">
        <v>2</v>
      </c>
      <c r="Q183" s="266">
        <v>1.5</v>
      </c>
      <c r="R183" s="269"/>
      <c r="S183" s="269"/>
      <c r="T183" s="169"/>
      <c r="U183" s="169"/>
      <c r="V183" s="169"/>
      <c r="W183" s="166"/>
      <c r="X183" s="183">
        <v>2.6</v>
      </c>
      <c r="Y183" s="169">
        <v>3.2</v>
      </c>
      <c r="Z183" s="170">
        <v>3.9</v>
      </c>
      <c r="AB183" s="266">
        <v>1</v>
      </c>
      <c r="AC183" s="268">
        <v>1</v>
      </c>
      <c r="AD183" s="268">
        <v>1</v>
      </c>
      <c r="AE183" s="268"/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4.4000000000000004</v>
      </c>
      <c r="AU183" s="169">
        <v>3.2</v>
      </c>
      <c r="AV183" s="173">
        <v>3.9</v>
      </c>
      <c r="AX183" s="228"/>
      <c r="AY183" s="229"/>
      <c r="AZ183" s="229"/>
      <c r="BA183" s="229"/>
      <c r="BB183" s="229"/>
      <c r="BC183" s="230"/>
      <c r="BE183" s="270">
        <v>1</v>
      </c>
      <c r="BF183" s="268">
        <v>1</v>
      </c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1</v>
      </c>
      <c r="BQ183" s="269"/>
      <c r="BR183" s="269"/>
      <c r="BS183" s="169"/>
      <c r="BT183" s="169"/>
      <c r="BU183" s="169"/>
      <c r="BV183" s="166"/>
      <c r="BW183" s="183">
        <v>4.4000000000000004</v>
      </c>
      <c r="BX183" s="169">
        <v>3.2</v>
      </c>
      <c r="BY183" s="184">
        <v>3.9</v>
      </c>
      <c r="CA183" s="185">
        <v>1.9</v>
      </c>
      <c r="CB183" s="232" t="s">
        <v>418</v>
      </c>
      <c r="CC183" s="187"/>
      <c r="CD183" s="188">
        <v>1.6</v>
      </c>
      <c r="CE183" s="233" t="s">
        <v>418</v>
      </c>
      <c r="CF183" s="190"/>
      <c r="CG183" s="191">
        <v>1.6</v>
      </c>
      <c r="CH183" s="234" t="s">
        <v>418</v>
      </c>
      <c r="CI183" s="190"/>
      <c r="CJ183" s="235">
        <v>1.785888889</v>
      </c>
      <c r="CL183" s="236">
        <v>8</v>
      </c>
      <c r="CM183" s="237">
        <v>2</v>
      </c>
      <c r="CN183" s="238">
        <v>2</v>
      </c>
      <c r="CP183" s="239">
        <v>4</v>
      </c>
      <c r="CQ183" s="240">
        <v>3</v>
      </c>
      <c r="CR183" s="240">
        <v>2</v>
      </c>
      <c r="CS183" s="240">
        <v>3</v>
      </c>
      <c r="CT183" s="241">
        <v>4</v>
      </c>
      <c r="CU183" s="242">
        <v>3.2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>
        <v>5</v>
      </c>
      <c r="DM183" s="248"/>
      <c r="DN183" s="248"/>
      <c r="DO183" s="249"/>
      <c r="DR183" s="250">
        <v>0.5</v>
      </c>
      <c r="DS183" s="397">
        <v>1.5</v>
      </c>
      <c r="DT183" s="397">
        <v>1.9</v>
      </c>
      <c r="DU183" s="398"/>
      <c r="DV183" s="391"/>
      <c r="DW183" s="253">
        <v>0.5</v>
      </c>
      <c r="DX183" s="399">
        <v>1.5</v>
      </c>
      <c r="DY183" s="399">
        <v>1.6</v>
      </c>
      <c r="DZ183" s="400"/>
      <c r="EA183" s="391"/>
      <c r="EB183" s="401">
        <v>0.5</v>
      </c>
      <c r="EC183" s="402">
        <v>1.5</v>
      </c>
      <c r="ED183" s="402">
        <v>1.6</v>
      </c>
      <c r="EE183" s="403"/>
      <c r="EF183" s="216">
        <v>0.5</v>
      </c>
      <c r="EG183" s="216">
        <v>1.5</v>
      </c>
      <c r="EH183" s="216">
        <v>1.8</v>
      </c>
      <c r="EI183" s="216">
        <v>0</v>
      </c>
      <c r="EJ183" s="566">
        <v>1.3</v>
      </c>
    </row>
    <row r="184" spans="1:140">
      <c r="A184" s="20">
        <f t="shared" si="4"/>
        <v>70412</v>
      </c>
      <c r="B184" s="456" t="s">
        <v>54</v>
      </c>
      <c r="C184" s="457" t="s">
        <v>172</v>
      </c>
      <c r="D184" s="457" t="s">
        <v>22</v>
      </c>
      <c r="E184" s="457" t="s">
        <v>138</v>
      </c>
      <c r="F184" s="223">
        <v>5</v>
      </c>
      <c r="G184" s="183">
        <v>2</v>
      </c>
      <c r="H184" s="183">
        <v>5</v>
      </c>
      <c r="I184" s="183">
        <v>3</v>
      </c>
      <c r="J184" s="183">
        <v>4.4000000000000004</v>
      </c>
      <c r="K184" s="183">
        <v>4.5</v>
      </c>
      <c r="L184" s="183"/>
      <c r="M184" s="183"/>
      <c r="N184" s="183"/>
      <c r="O184" s="224"/>
      <c r="P184" s="167">
        <v>3</v>
      </c>
      <c r="Q184" s="223">
        <v>4</v>
      </c>
      <c r="R184" s="225"/>
      <c r="S184" s="225"/>
      <c r="T184" s="168"/>
      <c r="U184" s="168"/>
      <c r="V184" s="168"/>
      <c r="W184" s="166"/>
      <c r="X184" s="183">
        <v>4.4000000000000004</v>
      </c>
      <c r="Y184" s="169">
        <v>4</v>
      </c>
      <c r="Z184" s="170">
        <v>4.4000000000000004</v>
      </c>
      <c r="AB184" s="223">
        <v>1</v>
      </c>
      <c r="AC184" s="183">
        <v>1</v>
      </c>
      <c r="AD184" s="183">
        <v>1</v>
      </c>
      <c r="AE184" s="183"/>
      <c r="AF184" s="183"/>
      <c r="AG184" s="183"/>
      <c r="AH184" s="183"/>
      <c r="AI184" s="183"/>
      <c r="AJ184" s="183"/>
      <c r="AK184" s="226"/>
      <c r="AL184" s="227"/>
      <c r="AM184" s="223">
        <v>1</v>
      </c>
      <c r="AN184" s="225"/>
      <c r="AO184" s="225"/>
      <c r="AP184" s="168"/>
      <c r="AQ184" s="168"/>
      <c r="AR184" s="168"/>
      <c r="AS184" s="166"/>
      <c r="AT184" s="183">
        <v>5</v>
      </c>
      <c r="AU184" s="169">
        <v>4</v>
      </c>
      <c r="AV184" s="173">
        <v>4.4000000000000004</v>
      </c>
      <c r="AX184" s="228"/>
      <c r="AY184" s="229"/>
      <c r="AZ184" s="229"/>
      <c r="BA184" s="229"/>
      <c r="BB184" s="229"/>
      <c r="BC184" s="230"/>
      <c r="BE184" s="231">
        <v>1</v>
      </c>
      <c r="BF184" s="183">
        <v>1</v>
      </c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1</v>
      </c>
      <c r="BQ184" s="225"/>
      <c r="BR184" s="225"/>
      <c r="BS184" s="168"/>
      <c r="BT184" s="168"/>
      <c r="BU184" s="168"/>
      <c r="BV184" s="166"/>
      <c r="BW184" s="183">
        <v>5</v>
      </c>
      <c r="BX184" s="169">
        <v>4</v>
      </c>
      <c r="BY184" s="184">
        <v>4.4000000000000004</v>
      </c>
      <c r="CA184" s="185">
        <v>3.8</v>
      </c>
      <c r="CB184" s="232" t="s">
        <v>416</v>
      </c>
      <c r="CC184" s="187"/>
      <c r="CD184" s="188">
        <v>1.7</v>
      </c>
      <c r="CE184" s="233" t="s">
        <v>418</v>
      </c>
      <c r="CF184" s="190"/>
      <c r="CG184" s="191">
        <v>1.7</v>
      </c>
      <c r="CH184" s="234" t="s">
        <v>418</v>
      </c>
      <c r="CI184" s="190"/>
      <c r="CJ184" s="235">
        <v>2.990777778</v>
      </c>
      <c r="CL184" s="236">
        <v>2</v>
      </c>
      <c r="CM184" s="237"/>
      <c r="CN184" s="238"/>
      <c r="CP184" s="239">
        <v>4</v>
      </c>
      <c r="CQ184" s="240">
        <v>4</v>
      </c>
      <c r="CR184" s="240">
        <v>3</v>
      </c>
      <c r="CS184" s="240">
        <v>5</v>
      </c>
      <c r="CT184" s="241">
        <v>4</v>
      </c>
      <c r="CU184" s="242">
        <v>4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>
        <v>9</v>
      </c>
      <c r="DM184" s="248"/>
      <c r="DN184" s="248"/>
      <c r="DO184" s="249"/>
      <c r="DR184" s="250">
        <v>2.5</v>
      </c>
      <c r="DS184" s="397">
        <v>2.6</v>
      </c>
      <c r="DT184" s="397">
        <v>3.8</v>
      </c>
      <c r="DU184" s="398"/>
      <c r="DV184" s="391"/>
      <c r="DW184" s="253">
        <v>1.9</v>
      </c>
      <c r="DX184" s="399">
        <v>3.2</v>
      </c>
      <c r="DY184" s="399">
        <v>1.7</v>
      </c>
      <c r="DZ184" s="400"/>
      <c r="EA184" s="391"/>
      <c r="EB184" s="401">
        <v>2.2999999999999998</v>
      </c>
      <c r="EC184" s="402">
        <v>1.8</v>
      </c>
      <c r="ED184" s="402">
        <v>1.7</v>
      </c>
      <c r="EE184" s="403"/>
      <c r="EF184" s="216">
        <v>2.2999999999999998</v>
      </c>
      <c r="EG184" s="216">
        <v>2.6</v>
      </c>
      <c r="EH184" s="216">
        <v>3</v>
      </c>
      <c r="EI184" s="216">
        <v>0</v>
      </c>
      <c r="EJ184" s="566">
        <v>2.6</v>
      </c>
    </row>
    <row r="185" spans="1:140">
      <c r="A185" s="20">
        <f t="shared" si="4"/>
        <v>70413</v>
      </c>
      <c r="B185" s="456" t="s">
        <v>54</v>
      </c>
      <c r="C185" s="457" t="s">
        <v>49</v>
      </c>
      <c r="D185" s="457" t="s">
        <v>107</v>
      </c>
      <c r="E185" s="457" t="s">
        <v>98</v>
      </c>
      <c r="F185" s="223">
        <v>5</v>
      </c>
      <c r="G185" s="183">
        <v>3.1</v>
      </c>
      <c r="H185" s="183">
        <v>2.5</v>
      </c>
      <c r="I185" s="183">
        <v>4</v>
      </c>
      <c r="J185" s="183">
        <v>4.4000000000000004</v>
      </c>
      <c r="K185" s="183">
        <v>4.5</v>
      </c>
      <c r="L185" s="183"/>
      <c r="M185" s="183"/>
      <c r="N185" s="183"/>
      <c r="O185" s="224"/>
      <c r="P185" s="167">
        <v>1</v>
      </c>
      <c r="Q185" s="223">
        <v>3.9</v>
      </c>
      <c r="R185" s="225"/>
      <c r="S185" s="225"/>
      <c r="T185" s="168"/>
      <c r="U185" s="168"/>
      <c r="V185" s="168"/>
      <c r="W185" s="166"/>
      <c r="X185" s="183">
        <v>3.8</v>
      </c>
      <c r="Y185" s="169">
        <v>4.5999999999999996</v>
      </c>
      <c r="Z185" s="170">
        <v>4.4000000000000004</v>
      </c>
      <c r="AB185" s="223">
        <v>3.1</v>
      </c>
      <c r="AC185" s="183">
        <v>5</v>
      </c>
      <c r="AD185" s="183">
        <v>3.5</v>
      </c>
      <c r="AE185" s="183"/>
      <c r="AF185" s="183"/>
      <c r="AG185" s="183"/>
      <c r="AH185" s="183"/>
      <c r="AI185" s="183"/>
      <c r="AJ185" s="183"/>
      <c r="AK185" s="226"/>
      <c r="AL185" s="227"/>
      <c r="AM185" s="223">
        <v>3.9</v>
      </c>
      <c r="AN185" s="225"/>
      <c r="AO185" s="225"/>
      <c r="AP185" s="168"/>
      <c r="AQ185" s="168"/>
      <c r="AR185" s="168"/>
      <c r="AS185" s="166"/>
      <c r="AT185" s="183">
        <v>4.7</v>
      </c>
      <c r="AU185" s="169">
        <v>4.5999999999999996</v>
      </c>
      <c r="AV185" s="173">
        <v>4.4000000000000004</v>
      </c>
      <c r="AX185" s="228"/>
      <c r="AY185" s="229"/>
      <c r="AZ185" s="229"/>
      <c r="BA185" s="229"/>
      <c r="BB185" s="229"/>
      <c r="BC185" s="230"/>
      <c r="BE185" s="231">
        <v>3.1</v>
      </c>
      <c r="BF185" s="183">
        <v>2.6</v>
      </c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2.9</v>
      </c>
      <c r="BQ185" s="225"/>
      <c r="BR185" s="225"/>
      <c r="BS185" s="168"/>
      <c r="BT185" s="168"/>
      <c r="BU185" s="168"/>
      <c r="BV185" s="166"/>
      <c r="BW185" s="183">
        <v>4.7</v>
      </c>
      <c r="BX185" s="169">
        <v>4.5999999999999996</v>
      </c>
      <c r="BY185" s="184">
        <v>4.4000000000000004</v>
      </c>
      <c r="CA185" s="185">
        <v>3.4</v>
      </c>
      <c r="CB185" s="232" t="s">
        <v>416</v>
      </c>
      <c r="CC185" s="187"/>
      <c r="CD185" s="188">
        <v>4</v>
      </c>
      <c r="CE185" s="233" t="s">
        <v>417</v>
      </c>
      <c r="CF185" s="190"/>
      <c r="CG185" s="191">
        <v>3.2</v>
      </c>
      <c r="CH185" s="234" t="s">
        <v>416</v>
      </c>
      <c r="CI185" s="190"/>
      <c r="CJ185" s="235">
        <v>3.4694444440000001</v>
      </c>
      <c r="CL185" s="236">
        <v>4</v>
      </c>
      <c r="CM185" s="237">
        <v>1</v>
      </c>
      <c r="CN185" s="238">
        <v>1</v>
      </c>
      <c r="CP185" s="239">
        <v>4</v>
      </c>
      <c r="CQ185" s="240">
        <v>5</v>
      </c>
      <c r="CR185" s="240">
        <v>5</v>
      </c>
      <c r="CS185" s="240">
        <v>4</v>
      </c>
      <c r="CT185" s="241">
        <v>5</v>
      </c>
      <c r="CU185" s="242">
        <v>4.5999999999999996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3.9</v>
      </c>
      <c r="DS185" s="397">
        <v>3.6</v>
      </c>
      <c r="DT185" s="397">
        <v>3.4</v>
      </c>
      <c r="DU185" s="398"/>
      <c r="DV185" s="391"/>
      <c r="DW185" s="253">
        <v>3.9</v>
      </c>
      <c r="DX185" s="399">
        <v>3.9</v>
      </c>
      <c r="DY185" s="399">
        <v>4</v>
      </c>
      <c r="DZ185" s="400"/>
      <c r="EA185" s="391"/>
      <c r="EB185" s="401">
        <v>3.5</v>
      </c>
      <c r="EC185" s="402">
        <v>4</v>
      </c>
      <c r="ED185" s="402">
        <v>3.2</v>
      </c>
      <c r="EE185" s="403"/>
      <c r="EF185" s="216">
        <v>3.8</v>
      </c>
      <c r="EG185" s="216">
        <v>3.7</v>
      </c>
      <c r="EH185" s="216">
        <v>3.5</v>
      </c>
      <c r="EI185" s="216">
        <v>0</v>
      </c>
      <c r="EJ185" s="566">
        <v>3.7</v>
      </c>
    </row>
    <row r="186" spans="1:140">
      <c r="A186" s="20">
        <f t="shared" si="4"/>
        <v>70414</v>
      </c>
      <c r="B186" s="456" t="s">
        <v>54</v>
      </c>
      <c r="C186" s="457" t="s">
        <v>381</v>
      </c>
      <c r="D186" s="457" t="s">
        <v>74</v>
      </c>
      <c r="E186" s="457">
        <v>0</v>
      </c>
      <c r="F186" s="223">
        <v>5</v>
      </c>
      <c r="G186" s="183">
        <v>2.1</v>
      </c>
      <c r="H186" s="183">
        <v>1</v>
      </c>
      <c r="I186" s="183">
        <v>1</v>
      </c>
      <c r="J186" s="183">
        <v>4.0999999999999996</v>
      </c>
      <c r="K186" s="183">
        <v>1</v>
      </c>
      <c r="L186" s="183"/>
      <c r="M186" s="183"/>
      <c r="N186" s="183"/>
      <c r="O186" s="224"/>
      <c r="P186" s="167">
        <v>2</v>
      </c>
      <c r="Q186" s="223">
        <v>2.4</v>
      </c>
      <c r="R186" s="225"/>
      <c r="S186" s="225"/>
      <c r="T186" s="168"/>
      <c r="U186" s="168"/>
      <c r="V186" s="168"/>
      <c r="W186" s="166"/>
      <c r="X186" s="183">
        <v>3.2</v>
      </c>
      <c r="Y186" s="169">
        <v>3</v>
      </c>
      <c r="Z186" s="170">
        <v>4.0999999999999996</v>
      </c>
      <c r="AB186" s="223">
        <v>3.4</v>
      </c>
      <c r="AC186" s="183">
        <v>1</v>
      </c>
      <c r="AD186" s="183">
        <v>1</v>
      </c>
      <c r="AE186" s="183"/>
      <c r="AF186" s="183"/>
      <c r="AG186" s="183"/>
      <c r="AH186" s="183"/>
      <c r="AI186" s="183"/>
      <c r="AJ186" s="183"/>
      <c r="AK186" s="226"/>
      <c r="AL186" s="227"/>
      <c r="AM186" s="223">
        <v>1.8</v>
      </c>
      <c r="AN186" s="225"/>
      <c r="AO186" s="225"/>
      <c r="AP186" s="168"/>
      <c r="AQ186" s="168"/>
      <c r="AR186" s="168"/>
      <c r="AS186" s="166"/>
      <c r="AT186" s="183">
        <v>5</v>
      </c>
      <c r="AU186" s="169">
        <v>3</v>
      </c>
      <c r="AV186" s="173">
        <v>4.0999999999999996</v>
      </c>
      <c r="AX186" s="228"/>
      <c r="AY186" s="229"/>
      <c r="AZ186" s="229"/>
      <c r="BA186" s="229"/>
      <c r="BB186" s="229"/>
      <c r="BC186" s="230"/>
      <c r="BE186" s="231">
        <v>3.4</v>
      </c>
      <c r="BF186" s="183">
        <v>1</v>
      </c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2.2000000000000002</v>
      </c>
      <c r="BQ186" s="225"/>
      <c r="BR186" s="225"/>
      <c r="BS186" s="168"/>
      <c r="BT186" s="168"/>
      <c r="BU186" s="168"/>
      <c r="BV186" s="166"/>
      <c r="BW186" s="183">
        <v>5</v>
      </c>
      <c r="BX186" s="169">
        <v>3</v>
      </c>
      <c r="BY186" s="184">
        <v>4.0999999999999996</v>
      </c>
      <c r="CA186" s="185">
        <v>2.5</v>
      </c>
      <c r="CB186" s="232" t="s">
        <v>418</v>
      </c>
      <c r="CC186" s="187"/>
      <c r="CD186" s="188">
        <v>2.2999999999999998</v>
      </c>
      <c r="CE186" s="233" t="s">
        <v>418</v>
      </c>
      <c r="CF186" s="190"/>
      <c r="CG186" s="191">
        <v>2.6</v>
      </c>
      <c r="CH186" s="234" t="s">
        <v>418</v>
      </c>
      <c r="CI186" s="190"/>
      <c r="CJ186" s="235">
        <v>2.474111111</v>
      </c>
      <c r="CL186" s="236">
        <v>6</v>
      </c>
      <c r="CM186" s="237"/>
      <c r="CN186" s="238"/>
      <c r="CP186" s="239">
        <v>3</v>
      </c>
      <c r="CQ186" s="240">
        <v>3</v>
      </c>
      <c r="CR186" s="240">
        <v>3</v>
      </c>
      <c r="CS186" s="240">
        <v>3</v>
      </c>
      <c r="CT186" s="241">
        <v>3</v>
      </c>
      <c r="CU186" s="242">
        <v>3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>
        <v>6</v>
      </c>
      <c r="DM186" s="248"/>
      <c r="DN186" s="248"/>
      <c r="DO186" s="249"/>
      <c r="DR186" s="250">
        <v>3</v>
      </c>
      <c r="DS186" s="397">
        <v>1.7</v>
      </c>
      <c r="DT186" s="397">
        <v>2.5</v>
      </c>
      <c r="DU186" s="398"/>
      <c r="DV186" s="391"/>
      <c r="DW186" s="253">
        <v>1.4</v>
      </c>
      <c r="DX186" s="399">
        <v>1.7</v>
      </c>
      <c r="DY186" s="399">
        <v>2.2999999999999998</v>
      </c>
      <c r="DZ186" s="400"/>
      <c r="EA186" s="391"/>
      <c r="EB186" s="401">
        <v>2.1</v>
      </c>
      <c r="EC186" s="402">
        <v>2.2999999999999998</v>
      </c>
      <c r="ED186" s="402">
        <v>2.6</v>
      </c>
      <c r="EE186" s="403"/>
      <c r="EF186" s="216">
        <v>2.5</v>
      </c>
      <c r="EG186" s="216">
        <v>1.8</v>
      </c>
      <c r="EH186" s="216">
        <v>2.5</v>
      </c>
      <c r="EI186" s="216">
        <v>0</v>
      </c>
      <c r="EJ186" s="566">
        <v>2.2000000000000002</v>
      </c>
    </row>
    <row r="187" spans="1:140">
      <c r="A187" s="20">
        <f t="shared" si="4"/>
        <v>70415</v>
      </c>
      <c r="B187" s="456" t="s">
        <v>144</v>
      </c>
      <c r="C187" s="457" t="s">
        <v>382</v>
      </c>
      <c r="D187" s="457" t="s">
        <v>39</v>
      </c>
      <c r="E187" s="457">
        <v>0</v>
      </c>
      <c r="F187" s="223">
        <v>5</v>
      </c>
      <c r="G187" s="183">
        <v>2.1</v>
      </c>
      <c r="H187" s="183">
        <v>2</v>
      </c>
      <c r="I187" s="183">
        <v>1</v>
      </c>
      <c r="J187" s="183">
        <v>4.4000000000000004</v>
      </c>
      <c r="K187" s="183">
        <v>2.5</v>
      </c>
      <c r="L187" s="183"/>
      <c r="M187" s="183"/>
      <c r="N187" s="183"/>
      <c r="O187" s="224"/>
      <c r="P187" s="167">
        <v>2.7</v>
      </c>
      <c r="Q187" s="223">
        <v>2.8</v>
      </c>
      <c r="R187" s="225"/>
      <c r="S187" s="225"/>
      <c r="T187" s="168"/>
      <c r="U187" s="168"/>
      <c r="V187" s="168"/>
      <c r="W187" s="166"/>
      <c r="X187" s="183">
        <v>4.7</v>
      </c>
      <c r="Y187" s="169">
        <v>4.4000000000000004</v>
      </c>
      <c r="Z187" s="170">
        <v>4.4000000000000004</v>
      </c>
      <c r="AB187" s="223">
        <v>5</v>
      </c>
      <c r="AC187" s="183">
        <v>4</v>
      </c>
      <c r="AD187" s="183">
        <v>4.5</v>
      </c>
      <c r="AE187" s="183"/>
      <c r="AF187" s="183"/>
      <c r="AG187" s="183"/>
      <c r="AH187" s="183"/>
      <c r="AI187" s="183"/>
      <c r="AJ187" s="183"/>
      <c r="AK187" s="226"/>
      <c r="AL187" s="227"/>
      <c r="AM187" s="223">
        <v>4.5</v>
      </c>
      <c r="AN187" s="225"/>
      <c r="AO187" s="225"/>
      <c r="AP187" s="168"/>
      <c r="AQ187" s="168"/>
      <c r="AR187" s="168"/>
      <c r="AS187" s="166"/>
      <c r="AT187" s="183">
        <v>5</v>
      </c>
      <c r="AU187" s="169">
        <v>4.4000000000000004</v>
      </c>
      <c r="AV187" s="173">
        <v>4.4000000000000004</v>
      </c>
      <c r="AX187" s="228"/>
      <c r="AY187" s="229"/>
      <c r="AZ187" s="229"/>
      <c r="BA187" s="229"/>
      <c r="BB187" s="229"/>
      <c r="BC187" s="230"/>
      <c r="BE187" s="231">
        <v>1</v>
      </c>
      <c r="BF187" s="183">
        <v>1</v>
      </c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/>
      <c r="BR187" s="225"/>
      <c r="BS187" s="168"/>
      <c r="BT187" s="168"/>
      <c r="BU187" s="168"/>
      <c r="BV187" s="166"/>
      <c r="BW187" s="183">
        <v>5</v>
      </c>
      <c r="BX187" s="169">
        <v>4.4000000000000004</v>
      </c>
      <c r="BY187" s="184">
        <v>4.4000000000000004</v>
      </c>
      <c r="CA187" s="185">
        <v>3.1</v>
      </c>
      <c r="CB187" s="232" t="s">
        <v>416</v>
      </c>
      <c r="CC187" s="187"/>
      <c r="CD187" s="188">
        <v>4.5</v>
      </c>
      <c r="CE187" s="233" t="s">
        <v>417</v>
      </c>
      <c r="CF187" s="190"/>
      <c r="CG187" s="191">
        <v>1.7</v>
      </c>
      <c r="CH187" s="234" t="s">
        <v>418</v>
      </c>
      <c r="CI187" s="190"/>
      <c r="CJ187" s="235">
        <v>3.1407777779999999</v>
      </c>
      <c r="CL187" s="236">
        <v>1</v>
      </c>
      <c r="CM187" s="237"/>
      <c r="CN187" s="238"/>
      <c r="CP187" s="239">
        <v>5</v>
      </c>
      <c r="CQ187" s="240">
        <v>4</v>
      </c>
      <c r="CR187" s="240">
        <v>3</v>
      </c>
      <c r="CS187" s="240">
        <v>5</v>
      </c>
      <c r="CT187" s="241">
        <v>5</v>
      </c>
      <c r="CU187" s="242">
        <v>4.4000000000000004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>
        <v>8</v>
      </c>
      <c r="DM187" s="248"/>
      <c r="DN187" s="248"/>
      <c r="DO187" s="249"/>
      <c r="DR187" s="250">
        <v>3.2</v>
      </c>
      <c r="DS187" s="397">
        <v>2.2000000000000002</v>
      </c>
      <c r="DT187" s="397">
        <v>3.1</v>
      </c>
      <c r="DU187" s="398"/>
      <c r="DV187" s="391"/>
      <c r="DW187" s="253">
        <v>2.8</v>
      </c>
      <c r="DX187" s="399">
        <v>2.1</v>
      </c>
      <c r="DY187" s="399">
        <v>4.5</v>
      </c>
      <c r="DZ187" s="400"/>
      <c r="EA187" s="391"/>
      <c r="EB187" s="401">
        <v>3.1</v>
      </c>
      <c r="EC187" s="402">
        <v>2</v>
      </c>
      <c r="ED187" s="402">
        <v>1.7</v>
      </c>
      <c r="EE187" s="403"/>
      <c r="EF187" s="216">
        <v>3.1</v>
      </c>
      <c r="EG187" s="216">
        <v>2.1</v>
      </c>
      <c r="EH187" s="216">
        <v>3.1</v>
      </c>
      <c r="EI187" s="216">
        <v>0</v>
      </c>
      <c r="EJ187" s="566">
        <v>2.8</v>
      </c>
    </row>
    <row r="188" spans="1:140">
      <c r="A188" s="20">
        <f t="shared" si="4"/>
        <v>70416</v>
      </c>
      <c r="B188" s="456" t="s">
        <v>176</v>
      </c>
      <c r="C188" s="457" t="s">
        <v>383</v>
      </c>
      <c r="D188" s="457" t="s">
        <v>39</v>
      </c>
      <c r="E188" s="457">
        <v>0</v>
      </c>
      <c r="F188" s="223">
        <v>4</v>
      </c>
      <c r="G188" s="183">
        <v>1.2</v>
      </c>
      <c r="H188" s="183">
        <v>1</v>
      </c>
      <c r="I188" s="183">
        <v>1</v>
      </c>
      <c r="J188" s="183">
        <v>4.4000000000000004</v>
      </c>
      <c r="K188" s="183">
        <v>2</v>
      </c>
      <c r="L188" s="183"/>
      <c r="M188" s="183"/>
      <c r="N188" s="183"/>
      <c r="O188" s="224"/>
      <c r="P188" s="167">
        <v>2</v>
      </c>
      <c r="Q188" s="223">
        <v>2.2999999999999998</v>
      </c>
      <c r="R188" s="225"/>
      <c r="S188" s="225"/>
      <c r="T188" s="168"/>
      <c r="U188" s="168"/>
      <c r="V188" s="168"/>
      <c r="W188" s="166"/>
      <c r="X188" s="183">
        <v>5</v>
      </c>
      <c r="Y188" s="169">
        <v>3.4</v>
      </c>
      <c r="Z188" s="170">
        <v>4.4000000000000004</v>
      </c>
      <c r="AB188" s="223">
        <v>1</v>
      </c>
      <c r="AC188" s="183">
        <v>5</v>
      </c>
      <c r="AD188" s="183">
        <v>3.5</v>
      </c>
      <c r="AE188" s="183"/>
      <c r="AF188" s="183"/>
      <c r="AG188" s="183"/>
      <c r="AH188" s="183"/>
      <c r="AI188" s="183"/>
      <c r="AJ188" s="183"/>
      <c r="AK188" s="226"/>
      <c r="AL188" s="227"/>
      <c r="AM188" s="223">
        <v>3.2</v>
      </c>
      <c r="AN188" s="225"/>
      <c r="AO188" s="225"/>
      <c r="AP188" s="168"/>
      <c r="AQ188" s="168"/>
      <c r="AR188" s="168"/>
      <c r="AS188" s="166"/>
      <c r="AT188" s="183">
        <v>4.7</v>
      </c>
      <c r="AU188" s="169">
        <v>3.4</v>
      </c>
      <c r="AV188" s="173">
        <v>4.4000000000000004</v>
      </c>
      <c r="AX188" s="228"/>
      <c r="AY188" s="229"/>
      <c r="AZ188" s="229"/>
      <c r="BA188" s="229"/>
      <c r="BB188" s="229"/>
      <c r="BC188" s="230"/>
      <c r="BE188" s="231">
        <v>3.4</v>
      </c>
      <c r="BF188" s="183">
        <v>1</v>
      </c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2.2000000000000002</v>
      </c>
      <c r="BQ188" s="225"/>
      <c r="BR188" s="225"/>
      <c r="BS188" s="168"/>
      <c r="BT188" s="168"/>
      <c r="BU188" s="168"/>
      <c r="BV188" s="166"/>
      <c r="BW188" s="183">
        <v>4.7</v>
      </c>
      <c r="BX188" s="169">
        <v>3.4</v>
      </c>
      <c r="BY188" s="184">
        <v>4.4000000000000004</v>
      </c>
      <c r="CA188" s="185">
        <v>2.6</v>
      </c>
      <c r="CB188" s="232" t="s">
        <v>418</v>
      </c>
      <c r="CC188" s="187"/>
      <c r="CD188" s="188">
        <v>3.4</v>
      </c>
      <c r="CE188" s="233" t="s">
        <v>416</v>
      </c>
      <c r="CF188" s="190"/>
      <c r="CG188" s="191">
        <v>2.6</v>
      </c>
      <c r="CH188" s="234" t="s">
        <v>418</v>
      </c>
      <c r="CI188" s="190"/>
      <c r="CJ188" s="235">
        <v>2.7914444440000001</v>
      </c>
      <c r="CL188" s="236"/>
      <c r="CM188" s="237">
        <v>1</v>
      </c>
      <c r="CN188" s="238">
        <v>1</v>
      </c>
      <c r="CP188" s="239">
        <v>3</v>
      </c>
      <c r="CQ188" s="240">
        <v>4</v>
      </c>
      <c r="CR188" s="240">
        <v>2</v>
      </c>
      <c r="CS188" s="240">
        <v>3</v>
      </c>
      <c r="CT188" s="241">
        <v>5</v>
      </c>
      <c r="CU188" s="242">
        <v>3.4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>
        <v>6</v>
      </c>
      <c r="DM188" s="248"/>
      <c r="DN188" s="248"/>
      <c r="DO188" s="249"/>
      <c r="DR188" s="250">
        <v>2.8</v>
      </c>
      <c r="DS188" s="397">
        <v>2.4</v>
      </c>
      <c r="DT188" s="397">
        <v>2.6</v>
      </c>
      <c r="DU188" s="398"/>
      <c r="DV188" s="391"/>
      <c r="DW188" s="253">
        <v>2.9</v>
      </c>
      <c r="DX188" s="399">
        <v>2.5</v>
      </c>
      <c r="DY188" s="399">
        <v>3.4</v>
      </c>
      <c r="DZ188" s="400"/>
      <c r="EA188" s="391"/>
      <c r="EB188" s="401">
        <v>2.2999999999999998</v>
      </c>
      <c r="EC188" s="402">
        <v>1.6</v>
      </c>
      <c r="ED188" s="402">
        <v>2.6</v>
      </c>
      <c r="EE188" s="403"/>
      <c r="EF188" s="216">
        <v>2.7</v>
      </c>
      <c r="EG188" s="216">
        <v>2.2999999999999998</v>
      </c>
      <c r="EH188" s="216">
        <v>2.8</v>
      </c>
      <c r="EI188" s="216">
        <v>0</v>
      </c>
      <c r="EJ188" s="566">
        <v>2.6</v>
      </c>
    </row>
    <row r="189" spans="1:140">
      <c r="A189" s="20">
        <f t="shared" si="4"/>
        <v>70417</v>
      </c>
      <c r="B189" s="456" t="s">
        <v>176</v>
      </c>
      <c r="C189" s="457" t="s">
        <v>60</v>
      </c>
      <c r="D189" s="457" t="s">
        <v>142</v>
      </c>
      <c r="E189" s="457">
        <v>0</v>
      </c>
      <c r="F189" s="223">
        <v>2.5</v>
      </c>
      <c r="G189" s="183">
        <v>1</v>
      </c>
      <c r="H189" s="183">
        <v>1.7</v>
      </c>
      <c r="I189" s="183">
        <v>1</v>
      </c>
      <c r="J189" s="183">
        <v>3.9</v>
      </c>
      <c r="K189" s="183">
        <v>1</v>
      </c>
      <c r="L189" s="183"/>
      <c r="M189" s="183"/>
      <c r="N189" s="183"/>
      <c r="O189" s="224"/>
      <c r="P189" s="167">
        <v>2.7</v>
      </c>
      <c r="Q189" s="223">
        <v>1.9</v>
      </c>
      <c r="R189" s="225"/>
      <c r="S189" s="225"/>
      <c r="T189" s="168"/>
      <c r="U189" s="168"/>
      <c r="V189" s="168"/>
      <c r="W189" s="166"/>
      <c r="X189" s="183">
        <v>3.5</v>
      </c>
      <c r="Y189" s="169">
        <v>3.6</v>
      </c>
      <c r="Z189" s="170">
        <v>3.9</v>
      </c>
      <c r="AB189" s="223">
        <v>1</v>
      </c>
      <c r="AC189" s="183">
        <v>1</v>
      </c>
      <c r="AD189" s="183">
        <v>1</v>
      </c>
      <c r="AE189" s="183"/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4.7</v>
      </c>
      <c r="AU189" s="169">
        <v>3.6</v>
      </c>
      <c r="AV189" s="173">
        <v>3.9</v>
      </c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/>
      <c r="BR189" s="225"/>
      <c r="BS189" s="168"/>
      <c r="BT189" s="168"/>
      <c r="BU189" s="168"/>
      <c r="BV189" s="166"/>
      <c r="BW189" s="183">
        <v>4.7</v>
      </c>
      <c r="BX189" s="169">
        <v>3.6</v>
      </c>
      <c r="BY189" s="184">
        <v>3.9</v>
      </c>
      <c r="CA189" s="185">
        <v>2.4</v>
      </c>
      <c r="CB189" s="232" t="s">
        <v>418</v>
      </c>
      <c r="CC189" s="187"/>
      <c r="CD189" s="188">
        <v>1.6</v>
      </c>
      <c r="CE189" s="233" t="s">
        <v>418</v>
      </c>
      <c r="CF189" s="190"/>
      <c r="CG189" s="191">
        <v>1.6</v>
      </c>
      <c r="CH189" s="234" t="s">
        <v>418</v>
      </c>
      <c r="CI189" s="190"/>
      <c r="CJ189" s="235">
        <v>2.0838888889999998</v>
      </c>
      <c r="CL189" s="236">
        <v>5</v>
      </c>
      <c r="CM189" s="237">
        <v>1</v>
      </c>
      <c r="CN189" s="238">
        <v>1</v>
      </c>
      <c r="CP189" s="239">
        <v>3</v>
      </c>
      <c r="CQ189" s="240">
        <v>4</v>
      </c>
      <c r="CR189" s="240">
        <v>3</v>
      </c>
      <c r="CS189" s="240">
        <v>3</v>
      </c>
      <c r="CT189" s="241">
        <v>5</v>
      </c>
      <c r="CU189" s="242">
        <v>3.6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>
        <v>8</v>
      </c>
      <c r="DM189" s="248"/>
      <c r="DN189" s="248"/>
      <c r="DO189" s="249"/>
      <c r="DR189" s="250">
        <v>1.8</v>
      </c>
      <c r="DS189" s="397">
        <v>1.6</v>
      </c>
      <c r="DT189" s="397">
        <v>2.4</v>
      </c>
      <c r="DU189" s="398"/>
      <c r="DV189" s="391"/>
      <c r="DW189" s="253">
        <v>2</v>
      </c>
      <c r="DX189" s="399">
        <v>1.5</v>
      </c>
      <c r="DY189" s="399">
        <v>1.6</v>
      </c>
      <c r="DZ189" s="400"/>
      <c r="EA189" s="391"/>
      <c r="EB189" s="401">
        <v>2.2000000000000002</v>
      </c>
      <c r="EC189" s="402">
        <v>1.5</v>
      </c>
      <c r="ED189" s="402">
        <v>1.6</v>
      </c>
      <c r="EE189" s="403"/>
      <c r="EF189" s="216">
        <v>1.9</v>
      </c>
      <c r="EG189" s="216">
        <v>1.5</v>
      </c>
      <c r="EH189" s="216">
        <v>2.1</v>
      </c>
      <c r="EI189" s="216">
        <v>0</v>
      </c>
      <c r="EJ189" s="566">
        <v>1.8</v>
      </c>
    </row>
    <row r="190" spans="1:140">
      <c r="A190" s="20">
        <f t="shared" si="4"/>
        <v>70418</v>
      </c>
      <c r="B190" s="456" t="s">
        <v>384</v>
      </c>
      <c r="C190" s="457" t="s">
        <v>385</v>
      </c>
      <c r="D190" s="457" t="s">
        <v>22</v>
      </c>
      <c r="E190" s="457" t="s">
        <v>100</v>
      </c>
      <c r="F190" s="223">
        <v>1</v>
      </c>
      <c r="G190" s="183">
        <v>5</v>
      </c>
      <c r="H190" s="183">
        <v>5</v>
      </c>
      <c r="I190" s="183">
        <v>1</v>
      </c>
      <c r="J190" s="183">
        <v>3.8</v>
      </c>
      <c r="K190" s="183">
        <v>1</v>
      </c>
      <c r="L190" s="183"/>
      <c r="M190" s="183"/>
      <c r="N190" s="183"/>
      <c r="O190" s="224"/>
      <c r="P190" s="167">
        <v>1</v>
      </c>
      <c r="Q190" s="223">
        <v>2.8</v>
      </c>
      <c r="R190" s="225"/>
      <c r="S190" s="225"/>
      <c r="T190" s="168"/>
      <c r="U190" s="168"/>
      <c r="V190" s="168"/>
      <c r="W190" s="166"/>
      <c r="X190" s="183">
        <v>4.7</v>
      </c>
      <c r="Y190" s="169">
        <v>3.2</v>
      </c>
      <c r="Z190" s="170">
        <v>3.8</v>
      </c>
      <c r="AB190" s="223">
        <v>1</v>
      </c>
      <c r="AC190" s="183">
        <v>1</v>
      </c>
      <c r="AD190" s="183">
        <v>1</v>
      </c>
      <c r="AE190" s="183"/>
      <c r="AF190" s="183"/>
      <c r="AG190" s="183"/>
      <c r="AH190" s="183"/>
      <c r="AI190" s="183"/>
      <c r="AJ190" s="183"/>
      <c r="AK190" s="226"/>
      <c r="AL190" s="227"/>
      <c r="AM190" s="223">
        <v>1</v>
      </c>
      <c r="AN190" s="225"/>
      <c r="AO190" s="225"/>
      <c r="AP190" s="168"/>
      <c r="AQ190" s="168"/>
      <c r="AR190" s="168"/>
      <c r="AS190" s="166"/>
      <c r="AT190" s="183">
        <v>4.0999999999999996</v>
      </c>
      <c r="AU190" s="169">
        <v>3.2</v>
      </c>
      <c r="AV190" s="173">
        <v>3.8</v>
      </c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/>
      <c r="BR190" s="225"/>
      <c r="BS190" s="168"/>
      <c r="BT190" s="168"/>
      <c r="BU190" s="168"/>
      <c r="BV190" s="166"/>
      <c r="BW190" s="183">
        <v>4.0999999999999996</v>
      </c>
      <c r="BX190" s="169">
        <v>3.2</v>
      </c>
      <c r="BY190" s="184">
        <v>3.8</v>
      </c>
      <c r="CA190" s="185">
        <v>2.7</v>
      </c>
      <c r="CB190" s="232" t="s">
        <v>418</v>
      </c>
      <c r="CC190" s="187"/>
      <c r="CD190" s="188">
        <v>1.6</v>
      </c>
      <c r="CE190" s="233" t="s">
        <v>418</v>
      </c>
      <c r="CF190" s="190"/>
      <c r="CG190" s="191">
        <v>1.6</v>
      </c>
      <c r="CH190" s="234" t="s">
        <v>418</v>
      </c>
      <c r="CI190" s="190"/>
      <c r="CJ190" s="235">
        <v>2.2416666670000001</v>
      </c>
      <c r="CL190" s="236">
        <v>1</v>
      </c>
      <c r="CM190" s="237">
        <v>3</v>
      </c>
      <c r="CN190" s="238">
        <v>3</v>
      </c>
      <c r="CP190" s="239">
        <v>4</v>
      </c>
      <c r="CQ190" s="240">
        <v>4</v>
      </c>
      <c r="CR190" s="240">
        <v>2</v>
      </c>
      <c r="CS190" s="240">
        <v>3</v>
      </c>
      <c r="CT190" s="241">
        <v>3</v>
      </c>
      <c r="CU190" s="242">
        <v>3.2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2.5</v>
      </c>
      <c r="DS190" s="397">
        <v>1.6</v>
      </c>
      <c r="DT190" s="397">
        <v>2.7</v>
      </c>
      <c r="DU190" s="398"/>
      <c r="DV190" s="391"/>
      <c r="DW190" s="253">
        <v>1.9</v>
      </c>
      <c r="DX190" s="399">
        <v>2.7</v>
      </c>
      <c r="DY190" s="399">
        <v>1.6</v>
      </c>
      <c r="DZ190" s="400"/>
      <c r="EA190" s="391"/>
      <c r="EB190" s="401">
        <v>2.4</v>
      </c>
      <c r="EC190" s="402">
        <v>1.5</v>
      </c>
      <c r="ED190" s="402">
        <v>1.6</v>
      </c>
      <c r="EE190" s="403"/>
      <c r="EF190" s="216">
        <v>2.2999999999999998</v>
      </c>
      <c r="EG190" s="216">
        <v>1.8</v>
      </c>
      <c r="EH190" s="216">
        <v>2.2000000000000002</v>
      </c>
      <c r="EI190" s="216">
        <v>0</v>
      </c>
      <c r="EJ190" s="566">
        <v>2.1</v>
      </c>
    </row>
    <row r="191" spans="1:140">
      <c r="A191" s="20">
        <f t="shared" si="4"/>
        <v>70419</v>
      </c>
      <c r="B191" s="456" t="s">
        <v>386</v>
      </c>
      <c r="C191" s="457" t="s">
        <v>86</v>
      </c>
      <c r="D191" s="457" t="s">
        <v>78</v>
      </c>
      <c r="E191" s="457">
        <v>0</v>
      </c>
      <c r="F191" s="223">
        <v>5</v>
      </c>
      <c r="G191" s="183">
        <v>3.1</v>
      </c>
      <c r="H191" s="183">
        <v>2.7</v>
      </c>
      <c r="I191" s="183">
        <v>5</v>
      </c>
      <c r="J191" s="183">
        <v>3.7</v>
      </c>
      <c r="K191" s="183">
        <v>5</v>
      </c>
      <c r="L191" s="183"/>
      <c r="M191" s="183"/>
      <c r="N191" s="183"/>
      <c r="O191" s="224"/>
      <c r="P191" s="167">
        <v>3</v>
      </c>
      <c r="Q191" s="223">
        <v>4.0999999999999996</v>
      </c>
      <c r="R191" s="225"/>
      <c r="S191" s="225"/>
      <c r="T191" s="168"/>
      <c r="U191" s="168"/>
      <c r="V191" s="168"/>
      <c r="W191" s="166"/>
      <c r="X191" s="183">
        <v>4.4000000000000004</v>
      </c>
      <c r="Y191" s="169">
        <v>3.6</v>
      </c>
      <c r="Z191" s="170">
        <v>3.7</v>
      </c>
      <c r="AB191" s="223">
        <v>4</v>
      </c>
      <c r="AC191" s="183">
        <v>5</v>
      </c>
      <c r="AD191" s="183">
        <v>1</v>
      </c>
      <c r="AE191" s="183"/>
      <c r="AF191" s="183"/>
      <c r="AG191" s="183"/>
      <c r="AH191" s="183"/>
      <c r="AI191" s="183"/>
      <c r="AJ191" s="183"/>
      <c r="AK191" s="226"/>
      <c r="AL191" s="227"/>
      <c r="AM191" s="223">
        <v>3.3</v>
      </c>
      <c r="AN191" s="225"/>
      <c r="AO191" s="225"/>
      <c r="AP191" s="168"/>
      <c r="AQ191" s="168"/>
      <c r="AR191" s="168"/>
      <c r="AS191" s="166"/>
      <c r="AT191" s="183">
        <v>5</v>
      </c>
      <c r="AU191" s="169">
        <v>3.6</v>
      </c>
      <c r="AV191" s="173">
        <v>3.7</v>
      </c>
      <c r="AX191" s="228"/>
      <c r="AY191" s="229"/>
      <c r="AZ191" s="229"/>
      <c r="BA191" s="229"/>
      <c r="BB191" s="229"/>
      <c r="BC191" s="230"/>
      <c r="BE191" s="231">
        <v>4</v>
      </c>
      <c r="BF191" s="183">
        <v>5</v>
      </c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4.5</v>
      </c>
      <c r="BQ191" s="225"/>
      <c r="BR191" s="225"/>
      <c r="BS191" s="168"/>
      <c r="BT191" s="168"/>
      <c r="BU191" s="168"/>
      <c r="BV191" s="166"/>
      <c r="BW191" s="183">
        <v>5</v>
      </c>
      <c r="BX191" s="169">
        <v>3.6</v>
      </c>
      <c r="BY191" s="184">
        <v>3.7</v>
      </c>
      <c r="CA191" s="185">
        <v>3.9</v>
      </c>
      <c r="CB191" s="232" t="s">
        <v>416</v>
      </c>
      <c r="CC191" s="187"/>
      <c r="CD191" s="188">
        <v>3.5</v>
      </c>
      <c r="CE191" s="233" t="s">
        <v>416</v>
      </c>
      <c r="CF191" s="190"/>
      <c r="CG191" s="191">
        <v>4.5</v>
      </c>
      <c r="CH191" s="234" t="s">
        <v>417</v>
      </c>
      <c r="CI191" s="190"/>
      <c r="CJ191" s="235">
        <v>3.9147777779999999</v>
      </c>
      <c r="CL191" s="236">
        <v>2</v>
      </c>
      <c r="CM191" s="237"/>
      <c r="CN191" s="238"/>
      <c r="CP191" s="239">
        <v>3</v>
      </c>
      <c r="CQ191" s="240">
        <v>4</v>
      </c>
      <c r="CR191" s="240">
        <v>3</v>
      </c>
      <c r="CS191" s="240">
        <v>3</v>
      </c>
      <c r="CT191" s="241">
        <v>5</v>
      </c>
      <c r="CU191" s="242">
        <v>3.6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>
        <v>9</v>
      </c>
      <c r="DM191" s="248"/>
      <c r="DN191" s="248"/>
      <c r="DO191" s="249"/>
      <c r="DR191" s="250">
        <v>4.4000000000000004</v>
      </c>
      <c r="DS191" s="397">
        <v>3.7</v>
      </c>
      <c r="DT191" s="397">
        <v>3.9</v>
      </c>
      <c r="DU191" s="398"/>
      <c r="DV191" s="391"/>
      <c r="DW191" s="253">
        <v>5</v>
      </c>
      <c r="DX191" s="399">
        <v>4.9000000000000004</v>
      </c>
      <c r="DY191" s="399">
        <v>3.5</v>
      </c>
      <c r="DZ191" s="400"/>
      <c r="EA191" s="391"/>
      <c r="EB191" s="401">
        <v>5</v>
      </c>
      <c r="EC191" s="402">
        <v>4.9000000000000004</v>
      </c>
      <c r="ED191" s="402">
        <v>4.5</v>
      </c>
      <c r="EE191" s="403"/>
      <c r="EF191" s="216">
        <v>4.5999999999999996</v>
      </c>
      <c r="EG191" s="216">
        <v>4.2</v>
      </c>
      <c r="EH191" s="216">
        <v>3.9</v>
      </c>
      <c r="EI191" s="216">
        <v>0</v>
      </c>
      <c r="EJ191" s="566">
        <v>4.2</v>
      </c>
    </row>
    <row r="192" spans="1:140">
      <c r="A192" s="20">
        <f t="shared" si="4"/>
        <v>70420</v>
      </c>
      <c r="B192" s="456" t="s">
        <v>374</v>
      </c>
      <c r="C192" s="457" t="s">
        <v>27</v>
      </c>
      <c r="D192" s="457" t="s">
        <v>22</v>
      </c>
      <c r="E192" s="457" t="s">
        <v>100</v>
      </c>
      <c r="F192" s="223">
        <v>4.5</v>
      </c>
      <c r="G192" s="183">
        <v>3.1</v>
      </c>
      <c r="H192" s="183">
        <v>5</v>
      </c>
      <c r="I192" s="183">
        <v>5</v>
      </c>
      <c r="J192" s="183">
        <v>5</v>
      </c>
      <c r="K192" s="183">
        <v>5</v>
      </c>
      <c r="L192" s="183"/>
      <c r="M192" s="183"/>
      <c r="N192" s="183"/>
      <c r="O192" s="224"/>
      <c r="P192" s="167">
        <v>3.7</v>
      </c>
      <c r="Q192" s="223">
        <v>4.5999999999999996</v>
      </c>
      <c r="R192" s="225"/>
      <c r="S192" s="225"/>
      <c r="T192" s="168"/>
      <c r="U192" s="168"/>
      <c r="V192" s="168"/>
      <c r="W192" s="166"/>
      <c r="X192" s="183">
        <v>4.7</v>
      </c>
      <c r="Y192" s="169">
        <v>3.6</v>
      </c>
      <c r="Z192" s="170">
        <v>5</v>
      </c>
      <c r="AB192" s="223">
        <v>3.1</v>
      </c>
      <c r="AC192" s="183">
        <v>5</v>
      </c>
      <c r="AD192" s="183">
        <v>4</v>
      </c>
      <c r="AE192" s="183"/>
      <c r="AF192" s="183"/>
      <c r="AG192" s="183"/>
      <c r="AH192" s="183"/>
      <c r="AI192" s="183"/>
      <c r="AJ192" s="183"/>
      <c r="AK192" s="226"/>
      <c r="AL192" s="227"/>
      <c r="AM192" s="223">
        <v>4</v>
      </c>
      <c r="AN192" s="225"/>
      <c r="AO192" s="225"/>
      <c r="AP192" s="168"/>
      <c r="AQ192" s="168"/>
      <c r="AR192" s="168"/>
      <c r="AS192" s="166"/>
      <c r="AT192" s="183">
        <v>4.7</v>
      </c>
      <c r="AU192" s="169">
        <v>3.6</v>
      </c>
      <c r="AV192" s="173">
        <v>5</v>
      </c>
      <c r="AX192" s="228"/>
      <c r="AY192" s="229"/>
      <c r="AZ192" s="229"/>
      <c r="BA192" s="229"/>
      <c r="BB192" s="229"/>
      <c r="BC192" s="230"/>
      <c r="BE192" s="231">
        <v>3.1</v>
      </c>
      <c r="BF192" s="183">
        <v>2.6</v>
      </c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2.9</v>
      </c>
      <c r="BQ192" s="225"/>
      <c r="BR192" s="225"/>
      <c r="BS192" s="168"/>
      <c r="BT192" s="168"/>
      <c r="BU192" s="168"/>
      <c r="BV192" s="166"/>
      <c r="BW192" s="183">
        <v>4.7</v>
      </c>
      <c r="BX192" s="169">
        <v>3.6</v>
      </c>
      <c r="BY192" s="184">
        <v>5</v>
      </c>
      <c r="CA192" s="185">
        <v>4.4000000000000004</v>
      </c>
      <c r="CB192" s="232" t="s">
        <v>417</v>
      </c>
      <c r="CC192" s="187"/>
      <c r="CD192" s="188">
        <v>4.0999999999999996</v>
      </c>
      <c r="CE192" s="233" t="s">
        <v>417</v>
      </c>
      <c r="CF192" s="190"/>
      <c r="CG192" s="191">
        <v>3.2</v>
      </c>
      <c r="CH192" s="234" t="s">
        <v>416</v>
      </c>
      <c r="CI192" s="190"/>
      <c r="CJ192" s="235">
        <v>4.0888333330000002</v>
      </c>
      <c r="CL192" s="236">
        <v>1</v>
      </c>
      <c r="CM192" s="237">
        <v>1</v>
      </c>
      <c r="CN192" s="238">
        <v>1</v>
      </c>
      <c r="CP192" s="239">
        <v>3</v>
      </c>
      <c r="CQ192" s="240">
        <v>4</v>
      </c>
      <c r="CR192" s="240">
        <v>3</v>
      </c>
      <c r="CS192" s="240">
        <v>3</v>
      </c>
      <c r="CT192" s="241">
        <v>5</v>
      </c>
      <c r="CU192" s="242">
        <v>3.6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>
        <v>11</v>
      </c>
      <c r="DM192" s="248"/>
      <c r="DN192" s="248"/>
      <c r="DO192" s="249"/>
      <c r="DR192" s="250">
        <v>4.2</v>
      </c>
      <c r="DS192" s="397">
        <v>3.7</v>
      </c>
      <c r="DT192" s="397">
        <v>4.4000000000000004</v>
      </c>
      <c r="DU192" s="398"/>
      <c r="DV192" s="391"/>
      <c r="DW192" s="253">
        <v>2.5</v>
      </c>
      <c r="DX192" s="399">
        <v>3.6</v>
      </c>
      <c r="DY192" s="399">
        <v>4.0999999999999996</v>
      </c>
      <c r="DZ192" s="400"/>
      <c r="EA192" s="391"/>
      <c r="EB192" s="401">
        <v>4.0999999999999996</v>
      </c>
      <c r="EC192" s="402">
        <v>3.1</v>
      </c>
      <c r="ED192" s="402">
        <v>3.2</v>
      </c>
      <c r="EE192" s="403"/>
      <c r="EF192" s="216">
        <v>3.8</v>
      </c>
      <c r="EG192" s="216">
        <v>3.6</v>
      </c>
      <c r="EH192" s="216">
        <v>4.0999999999999996</v>
      </c>
      <c r="EI192" s="216">
        <v>0</v>
      </c>
      <c r="EJ192" s="566">
        <v>3.8</v>
      </c>
    </row>
    <row r="193" spans="1:141">
      <c r="A193" s="20">
        <f t="shared" si="4"/>
        <v>70421</v>
      </c>
      <c r="B193" s="456" t="s">
        <v>70</v>
      </c>
      <c r="C193" s="457" t="s">
        <v>135</v>
      </c>
      <c r="D193" s="457" t="s">
        <v>387</v>
      </c>
      <c r="E193" s="457">
        <v>0</v>
      </c>
      <c r="F193" s="223">
        <v>3.4</v>
      </c>
      <c r="G193" s="183">
        <v>2.6</v>
      </c>
      <c r="H193" s="183">
        <v>5</v>
      </c>
      <c r="I193" s="183">
        <v>3.5</v>
      </c>
      <c r="J193" s="183">
        <v>3.6</v>
      </c>
      <c r="K193" s="183">
        <v>5</v>
      </c>
      <c r="L193" s="183"/>
      <c r="M193" s="183"/>
      <c r="N193" s="183"/>
      <c r="O193" s="224"/>
      <c r="P193" s="167">
        <v>4</v>
      </c>
      <c r="Q193" s="223">
        <v>3.8</v>
      </c>
      <c r="R193" s="225"/>
      <c r="S193" s="225"/>
      <c r="T193" s="168"/>
      <c r="U193" s="168"/>
      <c r="V193" s="168"/>
      <c r="W193" s="166"/>
      <c r="X193" s="183">
        <v>3.8</v>
      </c>
      <c r="Y193" s="169">
        <v>4.4000000000000004</v>
      </c>
      <c r="Z193" s="170">
        <v>3.6</v>
      </c>
      <c r="AB193" s="223">
        <v>3.4</v>
      </c>
      <c r="AC193" s="183">
        <v>2</v>
      </c>
      <c r="AD193" s="183">
        <v>1</v>
      </c>
      <c r="AE193" s="183"/>
      <c r="AF193" s="183"/>
      <c r="AG193" s="183"/>
      <c r="AH193" s="183"/>
      <c r="AI193" s="183"/>
      <c r="AJ193" s="183"/>
      <c r="AK193" s="226"/>
      <c r="AL193" s="227"/>
      <c r="AM193" s="223">
        <v>2.1</v>
      </c>
      <c r="AN193" s="225"/>
      <c r="AO193" s="225"/>
      <c r="AP193" s="168"/>
      <c r="AQ193" s="168"/>
      <c r="AR193" s="168"/>
      <c r="AS193" s="166"/>
      <c r="AT193" s="183">
        <v>4.7</v>
      </c>
      <c r="AU193" s="169">
        <v>4.4000000000000004</v>
      </c>
      <c r="AV193" s="173">
        <v>3.6</v>
      </c>
      <c r="AX193" s="228"/>
      <c r="AY193" s="229"/>
      <c r="AZ193" s="229"/>
      <c r="BA193" s="229"/>
      <c r="BB193" s="229"/>
      <c r="BC193" s="230"/>
      <c r="BE193" s="231">
        <v>1</v>
      </c>
      <c r="BF193" s="183">
        <v>1</v>
      </c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1</v>
      </c>
      <c r="BQ193" s="225"/>
      <c r="BR193" s="225"/>
      <c r="BS193" s="168"/>
      <c r="BT193" s="168"/>
      <c r="BU193" s="168"/>
      <c r="BV193" s="166"/>
      <c r="BW193" s="183">
        <v>4.7</v>
      </c>
      <c r="BX193" s="169">
        <v>4.4000000000000004</v>
      </c>
      <c r="BY193" s="184">
        <v>3.6</v>
      </c>
      <c r="CA193" s="185">
        <v>3.9</v>
      </c>
      <c r="CB193" s="232" t="s">
        <v>416</v>
      </c>
      <c r="CC193" s="187"/>
      <c r="CD193" s="188">
        <v>2.6</v>
      </c>
      <c r="CE193" s="233" t="s">
        <v>418</v>
      </c>
      <c r="CF193" s="190"/>
      <c r="CG193" s="191">
        <v>1.7</v>
      </c>
      <c r="CH193" s="234" t="s">
        <v>418</v>
      </c>
      <c r="CI193" s="190"/>
      <c r="CJ193" s="235">
        <v>3.1785555560000001</v>
      </c>
      <c r="CL193" s="236">
        <v>4</v>
      </c>
      <c r="CM193" s="237">
        <v>1</v>
      </c>
      <c r="CN193" s="238">
        <v>1</v>
      </c>
      <c r="CP193" s="239">
        <v>5</v>
      </c>
      <c r="CQ193" s="240">
        <v>4</v>
      </c>
      <c r="CR193" s="240">
        <v>3</v>
      </c>
      <c r="CS193" s="240">
        <v>5</v>
      </c>
      <c r="CT193" s="241">
        <v>5</v>
      </c>
      <c r="CU193" s="242">
        <v>4.4000000000000004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>
        <v>12</v>
      </c>
      <c r="DM193" s="248"/>
      <c r="DN193" s="248"/>
      <c r="DO193" s="249"/>
      <c r="DR193" s="250">
        <v>2.7</v>
      </c>
      <c r="DS193" s="397">
        <v>2.7</v>
      </c>
      <c r="DT193" s="397">
        <v>3.9</v>
      </c>
      <c r="DU193" s="398"/>
      <c r="DV193" s="391"/>
      <c r="DW193" s="253">
        <v>2.2999999999999998</v>
      </c>
      <c r="DX193" s="399">
        <v>2</v>
      </c>
      <c r="DY193" s="399">
        <v>2.6</v>
      </c>
      <c r="DZ193" s="400"/>
      <c r="EA193" s="391"/>
      <c r="EB193" s="401">
        <v>2.2000000000000002</v>
      </c>
      <c r="EC193" s="402">
        <v>3.2</v>
      </c>
      <c r="ED193" s="402">
        <v>1.7</v>
      </c>
      <c r="EE193" s="403"/>
      <c r="EF193" s="216">
        <v>2.5</v>
      </c>
      <c r="EG193" s="216">
        <v>2.7</v>
      </c>
      <c r="EH193" s="216">
        <v>3.2</v>
      </c>
      <c r="EI193" s="216">
        <v>0</v>
      </c>
      <c r="EJ193" s="566">
        <v>2.8</v>
      </c>
    </row>
    <row r="194" spans="1:141">
      <c r="A194" s="20">
        <f t="shared" si="4"/>
        <v>70422</v>
      </c>
      <c r="B194" s="456" t="s">
        <v>265</v>
      </c>
      <c r="C194" s="457" t="s">
        <v>388</v>
      </c>
      <c r="D194" s="457" t="s">
        <v>389</v>
      </c>
      <c r="E194" s="457">
        <v>0</v>
      </c>
      <c r="F194" s="223">
        <v>1</v>
      </c>
      <c r="G194" s="183">
        <v>1.2</v>
      </c>
      <c r="H194" s="183">
        <v>1</v>
      </c>
      <c r="I194" s="183">
        <v>1</v>
      </c>
      <c r="J194" s="183">
        <v>3.7</v>
      </c>
      <c r="K194" s="183">
        <v>1.5</v>
      </c>
      <c r="L194" s="183"/>
      <c r="M194" s="183"/>
      <c r="N194" s="183"/>
      <c r="O194" s="224"/>
      <c r="P194" s="167">
        <v>3.3</v>
      </c>
      <c r="Q194" s="223">
        <v>1.6</v>
      </c>
      <c r="R194" s="225"/>
      <c r="S194" s="225"/>
      <c r="T194" s="168"/>
      <c r="U194" s="168"/>
      <c r="V194" s="168"/>
      <c r="W194" s="166"/>
      <c r="X194" s="183">
        <v>5</v>
      </c>
      <c r="Y194" s="169">
        <v>4.2</v>
      </c>
      <c r="Z194" s="170">
        <v>3.7</v>
      </c>
      <c r="AB194" s="223">
        <v>1</v>
      </c>
      <c r="AC194" s="183">
        <v>1</v>
      </c>
      <c r="AD194" s="183">
        <v>1</v>
      </c>
      <c r="AE194" s="183"/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4.2</v>
      </c>
      <c r="AV194" s="173">
        <v>3.7</v>
      </c>
      <c r="AX194" s="228"/>
      <c r="AY194" s="229"/>
      <c r="AZ194" s="229"/>
      <c r="BA194" s="229"/>
      <c r="BB194" s="229"/>
      <c r="BC194" s="230"/>
      <c r="BE194" s="231">
        <v>1</v>
      </c>
      <c r="BF194" s="183">
        <v>1</v>
      </c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1</v>
      </c>
      <c r="BQ194" s="225"/>
      <c r="BR194" s="225"/>
      <c r="BS194" s="168"/>
      <c r="BT194" s="168"/>
      <c r="BU194" s="168"/>
      <c r="BV194" s="166"/>
      <c r="BW194" s="183">
        <v>5</v>
      </c>
      <c r="BX194" s="169">
        <v>4.2</v>
      </c>
      <c r="BY194" s="184">
        <v>3.7</v>
      </c>
      <c r="CA194" s="185">
        <v>2.5</v>
      </c>
      <c r="CB194" s="232" t="s">
        <v>418</v>
      </c>
      <c r="CC194" s="187"/>
      <c r="CD194" s="188">
        <v>1.7</v>
      </c>
      <c r="CE194" s="233" t="s">
        <v>418</v>
      </c>
      <c r="CF194" s="190"/>
      <c r="CG194" s="191">
        <v>1.7</v>
      </c>
      <c r="CH194" s="234" t="s">
        <v>418</v>
      </c>
      <c r="CI194" s="190"/>
      <c r="CJ194" s="235">
        <v>2.1814444439999998</v>
      </c>
      <c r="CL194" s="236"/>
      <c r="CM194" s="237"/>
      <c r="CN194" s="238"/>
      <c r="CP194" s="239">
        <v>4</v>
      </c>
      <c r="CQ194" s="240">
        <v>5</v>
      </c>
      <c r="CR194" s="240">
        <v>2</v>
      </c>
      <c r="CS194" s="240">
        <v>5</v>
      </c>
      <c r="CT194" s="241">
        <v>5</v>
      </c>
      <c r="CU194" s="242">
        <v>4.2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>
        <v>10</v>
      </c>
      <c r="DM194" s="248"/>
      <c r="DN194" s="248"/>
      <c r="DO194" s="249"/>
      <c r="DR194" s="250">
        <v>3</v>
      </c>
      <c r="DS194" s="397">
        <v>2.6</v>
      </c>
      <c r="DT194" s="397">
        <v>2.5</v>
      </c>
      <c r="DU194" s="398"/>
      <c r="DV194" s="391"/>
      <c r="DW194" s="253">
        <v>1.9</v>
      </c>
      <c r="DX194" s="399">
        <v>1.7</v>
      </c>
      <c r="DY194" s="399">
        <v>1.7</v>
      </c>
      <c r="DZ194" s="400"/>
      <c r="EA194" s="391"/>
      <c r="EB194" s="401">
        <v>2.6</v>
      </c>
      <c r="EC194" s="402">
        <v>2.2999999999999998</v>
      </c>
      <c r="ED194" s="402">
        <v>1.7</v>
      </c>
      <c r="EE194" s="403"/>
      <c r="EF194" s="216">
        <v>2.7</v>
      </c>
      <c r="EG194" s="216">
        <v>2.4</v>
      </c>
      <c r="EH194" s="216">
        <v>2.2000000000000002</v>
      </c>
      <c r="EI194" s="216">
        <v>0</v>
      </c>
      <c r="EJ194" s="566">
        <v>2.4</v>
      </c>
    </row>
    <row r="195" spans="1:141">
      <c r="A195" s="20">
        <f t="shared" si="4"/>
        <v>70423</v>
      </c>
      <c r="B195" s="456" t="s">
        <v>72</v>
      </c>
      <c r="C195" s="457" t="s">
        <v>27</v>
      </c>
      <c r="D195" s="457" t="s">
        <v>390</v>
      </c>
      <c r="E195" s="457" t="s">
        <v>164</v>
      </c>
      <c r="F195" s="223">
        <v>5</v>
      </c>
      <c r="G195" s="183">
        <v>1</v>
      </c>
      <c r="H195" s="183">
        <v>2.5</v>
      </c>
      <c r="I195" s="183">
        <v>1</v>
      </c>
      <c r="J195" s="183">
        <v>3.4</v>
      </c>
      <c r="K195" s="183">
        <v>2</v>
      </c>
      <c r="L195" s="183"/>
      <c r="M195" s="183"/>
      <c r="N195" s="183"/>
      <c r="O195" s="224"/>
      <c r="P195" s="167">
        <v>2</v>
      </c>
      <c r="Q195" s="223">
        <v>2.5</v>
      </c>
      <c r="R195" s="225"/>
      <c r="S195" s="225"/>
      <c r="T195" s="168"/>
      <c r="U195" s="168"/>
      <c r="V195" s="168"/>
      <c r="W195" s="166"/>
      <c r="X195" s="183">
        <v>3.8</v>
      </c>
      <c r="Y195" s="169">
        <v>3.2</v>
      </c>
      <c r="Z195" s="170">
        <v>3.4</v>
      </c>
      <c r="AB195" s="223">
        <v>5</v>
      </c>
      <c r="AC195" s="183">
        <v>1</v>
      </c>
      <c r="AD195" s="183">
        <v>3.1</v>
      </c>
      <c r="AE195" s="183"/>
      <c r="AF195" s="183"/>
      <c r="AG195" s="183"/>
      <c r="AH195" s="183"/>
      <c r="AI195" s="183"/>
      <c r="AJ195" s="183"/>
      <c r="AK195" s="226"/>
      <c r="AL195" s="227"/>
      <c r="AM195" s="223">
        <v>3</v>
      </c>
      <c r="AN195" s="225"/>
      <c r="AO195" s="225"/>
      <c r="AP195" s="168"/>
      <c r="AQ195" s="168"/>
      <c r="AR195" s="168"/>
      <c r="AS195" s="166"/>
      <c r="AT195" s="183">
        <v>4.7</v>
      </c>
      <c r="AU195" s="169">
        <v>3.2</v>
      </c>
      <c r="AV195" s="173">
        <v>3.4</v>
      </c>
      <c r="AX195" s="228"/>
      <c r="AY195" s="229"/>
      <c r="AZ195" s="229"/>
      <c r="BA195" s="229"/>
      <c r="BB195" s="229"/>
      <c r="BC195" s="230"/>
      <c r="BE195" s="231">
        <v>5</v>
      </c>
      <c r="BF195" s="183">
        <v>1</v>
      </c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3</v>
      </c>
      <c r="BQ195" s="225"/>
      <c r="BR195" s="225"/>
      <c r="BS195" s="168"/>
      <c r="BT195" s="168"/>
      <c r="BU195" s="168"/>
      <c r="BV195" s="166"/>
      <c r="BW195" s="183">
        <v>4.7</v>
      </c>
      <c r="BX195" s="169">
        <v>3.2</v>
      </c>
      <c r="BY195" s="184">
        <v>3.4</v>
      </c>
      <c r="CA195" s="185">
        <v>2.6</v>
      </c>
      <c r="CB195" s="232" t="s">
        <v>418</v>
      </c>
      <c r="CC195" s="187"/>
      <c r="CD195" s="188">
        <v>3.2</v>
      </c>
      <c r="CE195" s="233" t="s">
        <v>416</v>
      </c>
      <c r="CF195" s="190"/>
      <c r="CG195" s="191">
        <v>3.2</v>
      </c>
      <c r="CH195" s="234" t="s">
        <v>416</v>
      </c>
      <c r="CI195" s="190"/>
      <c r="CJ195" s="235">
        <v>2.8502222220000002</v>
      </c>
      <c r="CL195" s="236">
        <v>4</v>
      </c>
      <c r="CM195" s="237">
        <v>1</v>
      </c>
      <c r="CN195" s="238">
        <v>1</v>
      </c>
      <c r="CP195" s="239">
        <v>4</v>
      </c>
      <c r="CQ195" s="240">
        <v>3</v>
      </c>
      <c r="CR195" s="240">
        <v>2</v>
      </c>
      <c r="CS195" s="240">
        <v>3</v>
      </c>
      <c r="CT195" s="241">
        <v>4</v>
      </c>
      <c r="CU195" s="242">
        <v>3.2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>
        <v>6</v>
      </c>
      <c r="DM195" s="248"/>
      <c r="DN195" s="248"/>
      <c r="DO195" s="249"/>
      <c r="DR195" s="250">
        <v>2.7</v>
      </c>
      <c r="DS195" s="397">
        <v>2.4</v>
      </c>
      <c r="DT195" s="397">
        <v>2.6</v>
      </c>
      <c r="DU195" s="398"/>
      <c r="DV195" s="391"/>
      <c r="DW195" s="253">
        <v>3.8</v>
      </c>
      <c r="DX195" s="399">
        <v>3.5</v>
      </c>
      <c r="DY195" s="399">
        <v>3.2</v>
      </c>
      <c r="DZ195" s="400"/>
      <c r="EA195" s="391"/>
      <c r="EB195" s="401">
        <v>3.6</v>
      </c>
      <c r="EC195" s="402">
        <v>1.8</v>
      </c>
      <c r="ED195" s="402">
        <v>3.2</v>
      </c>
      <c r="EE195" s="403"/>
      <c r="EF195" s="216">
        <v>3.1</v>
      </c>
      <c r="EG195" s="216">
        <v>2.5</v>
      </c>
      <c r="EH195" s="216">
        <v>2.9</v>
      </c>
      <c r="EI195" s="216">
        <v>0</v>
      </c>
      <c r="EJ195" s="566">
        <v>2.8</v>
      </c>
    </row>
    <row r="196" spans="1:141">
      <c r="A196" s="20">
        <f t="shared" si="4"/>
        <v>70424</v>
      </c>
      <c r="B196" s="456" t="s">
        <v>93</v>
      </c>
      <c r="C196" s="457" t="s">
        <v>314</v>
      </c>
      <c r="D196" s="457" t="s">
        <v>391</v>
      </c>
      <c r="E196" s="457" t="s">
        <v>91</v>
      </c>
      <c r="F196" s="223">
        <v>5</v>
      </c>
      <c r="G196" s="183">
        <v>5</v>
      </c>
      <c r="H196" s="183">
        <v>2</v>
      </c>
      <c r="I196" s="183">
        <v>5</v>
      </c>
      <c r="J196" s="183">
        <v>3.9</v>
      </c>
      <c r="K196" s="183">
        <v>2.5</v>
      </c>
      <c r="L196" s="183"/>
      <c r="M196" s="183"/>
      <c r="N196" s="183"/>
      <c r="O196" s="224"/>
      <c r="P196" s="167">
        <v>3</v>
      </c>
      <c r="Q196" s="223">
        <v>3.9</v>
      </c>
      <c r="R196" s="225"/>
      <c r="S196" s="225"/>
      <c r="T196" s="168"/>
      <c r="U196" s="168"/>
      <c r="V196" s="168"/>
      <c r="W196" s="166"/>
      <c r="X196" s="183">
        <v>4.0999999999999996</v>
      </c>
      <c r="Y196" s="169">
        <v>4.4000000000000004</v>
      </c>
      <c r="Z196" s="170">
        <v>3.9</v>
      </c>
      <c r="AB196" s="223">
        <v>3.4</v>
      </c>
      <c r="AC196" s="183">
        <v>1</v>
      </c>
      <c r="AD196" s="183">
        <v>1</v>
      </c>
      <c r="AE196" s="183"/>
      <c r="AF196" s="183"/>
      <c r="AG196" s="183"/>
      <c r="AH196" s="183"/>
      <c r="AI196" s="183"/>
      <c r="AJ196" s="183"/>
      <c r="AK196" s="226"/>
      <c r="AL196" s="227"/>
      <c r="AM196" s="223">
        <v>1.8</v>
      </c>
      <c r="AN196" s="225"/>
      <c r="AO196" s="225"/>
      <c r="AP196" s="168"/>
      <c r="AQ196" s="168"/>
      <c r="AR196" s="168"/>
      <c r="AS196" s="166"/>
      <c r="AT196" s="183">
        <v>4.7</v>
      </c>
      <c r="AU196" s="169">
        <v>4.4000000000000004</v>
      </c>
      <c r="AV196" s="173">
        <v>3.9</v>
      </c>
      <c r="AX196" s="228"/>
      <c r="AY196" s="229"/>
      <c r="AZ196" s="229"/>
      <c r="BA196" s="229"/>
      <c r="BB196" s="229"/>
      <c r="BC196" s="230"/>
      <c r="BE196" s="231">
        <v>3.4</v>
      </c>
      <c r="BF196" s="183">
        <v>1</v>
      </c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2.2000000000000002</v>
      </c>
      <c r="BQ196" s="225"/>
      <c r="BR196" s="225"/>
      <c r="BS196" s="168"/>
      <c r="BT196" s="168"/>
      <c r="BU196" s="168"/>
      <c r="BV196" s="166"/>
      <c r="BW196" s="183">
        <v>4.7</v>
      </c>
      <c r="BX196" s="169">
        <v>4.4000000000000004</v>
      </c>
      <c r="BY196" s="184">
        <v>3.9</v>
      </c>
      <c r="CA196" s="185">
        <v>3.8</v>
      </c>
      <c r="CB196" s="232" t="s">
        <v>416</v>
      </c>
      <c r="CC196" s="187"/>
      <c r="CD196" s="188">
        <v>2.2999999999999998</v>
      </c>
      <c r="CE196" s="233" t="s">
        <v>418</v>
      </c>
      <c r="CF196" s="190"/>
      <c r="CG196" s="191">
        <v>2.6</v>
      </c>
      <c r="CH196" s="234" t="s">
        <v>418</v>
      </c>
      <c r="CI196" s="190"/>
      <c r="CJ196" s="235">
        <v>3.2518888889999999</v>
      </c>
      <c r="CL196" s="236">
        <v>3</v>
      </c>
      <c r="CM196" s="237">
        <v>1</v>
      </c>
      <c r="CN196" s="238">
        <v>1</v>
      </c>
      <c r="CP196" s="239">
        <v>5</v>
      </c>
      <c r="CQ196" s="240">
        <v>5</v>
      </c>
      <c r="CR196" s="240">
        <v>2</v>
      </c>
      <c r="CS196" s="240">
        <v>5</v>
      </c>
      <c r="CT196" s="241">
        <v>5</v>
      </c>
      <c r="CU196" s="242">
        <v>4.4000000000000004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>
        <v>9</v>
      </c>
      <c r="DM196" s="248"/>
      <c r="DN196" s="248"/>
      <c r="DO196" s="249"/>
      <c r="DR196" s="250">
        <v>3.3</v>
      </c>
      <c r="DS196" s="397">
        <v>2.4</v>
      </c>
      <c r="DT196" s="397">
        <v>3.8</v>
      </c>
      <c r="DU196" s="398"/>
      <c r="DV196" s="391"/>
      <c r="DW196" s="253">
        <v>2</v>
      </c>
      <c r="DX196" s="399">
        <v>1.6</v>
      </c>
      <c r="DY196" s="399">
        <v>2.2999999999999998</v>
      </c>
      <c r="DZ196" s="400"/>
      <c r="EA196" s="391"/>
      <c r="EB196" s="401">
        <v>3.3</v>
      </c>
      <c r="EC196" s="402">
        <v>2.2000000000000002</v>
      </c>
      <c r="ED196" s="402">
        <v>2.6</v>
      </c>
      <c r="EE196" s="403"/>
      <c r="EF196" s="216">
        <v>3.1</v>
      </c>
      <c r="EG196" s="216">
        <v>2.2000000000000002</v>
      </c>
      <c r="EH196" s="216">
        <v>3.3</v>
      </c>
      <c r="EI196" s="216">
        <v>0</v>
      </c>
      <c r="EJ196" s="566">
        <v>2.8</v>
      </c>
    </row>
    <row r="197" spans="1:141">
      <c r="A197" s="20">
        <f t="shared" si="4"/>
        <v>70425</v>
      </c>
      <c r="B197" s="456" t="s">
        <v>285</v>
      </c>
      <c r="C197" s="457" t="s">
        <v>86</v>
      </c>
      <c r="D197" s="457" t="s">
        <v>392</v>
      </c>
      <c r="E197" s="457" t="s">
        <v>80</v>
      </c>
      <c r="F197" s="223"/>
      <c r="G197" s="183"/>
      <c r="H197" s="183"/>
      <c r="I197" s="183"/>
      <c r="J197" s="183"/>
      <c r="K197" s="183"/>
      <c r="L197" s="183"/>
      <c r="M197" s="183"/>
      <c r="N197" s="183"/>
      <c r="O197" s="224"/>
      <c r="P197" s="167">
        <v>1</v>
      </c>
      <c r="Q197" s="223">
        <v>0</v>
      </c>
      <c r="R197" s="225"/>
      <c r="S197" s="225"/>
      <c r="T197" s="168"/>
      <c r="U197" s="168"/>
      <c r="V197" s="168"/>
      <c r="W197" s="166"/>
      <c r="X197" s="183">
        <v>-0.1</v>
      </c>
      <c r="Y197" s="169">
        <v>0</v>
      </c>
      <c r="Z197" s="170">
        <v>0</v>
      </c>
      <c r="AB197" s="223"/>
      <c r="AC197" s="183"/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0</v>
      </c>
      <c r="AN197" s="225"/>
      <c r="AO197" s="225"/>
      <c r="AP197" s="168"/>
      <c r="AQ197" s="168"/>
      <c r="AR197" s="168"/>
      <c r="AS197" s="166"/>
      <c r="AT197" s="183">
        <v>-0.1</v>
      </c>
      <c r="AU197" s="169">
        <v>0</v>
      </c>
      <c r="AV197" s="173">
        <v>0</v>
      </c>
      <c r="AX197" s="228"/>
      <c r="AY197" s="229"/>
      <c r="AZ197" s="229"/>
      <c r="BA197" s="229"/>
      <c r="BB197" s="229"/>
      <c r="BC197" s="230"/>
      <c r="BE197" s="231"/>
      <c r="BF197" s="183"/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0</v>
      </c>
      <c r="BQ197" s="225"/>
      <c r="BR197" s="225"/>
      <c r="BS197" s="168"/>
      <c r="BT197" s="168"/>
      <c r="BU197" s="168"/>
      <c r="BV197" s="166"/>
      <c r="BW197" s="183">
        <v>-0.1</v>
      </c>
      <c r="BX197" s="169">
        <v>0</v>
      </c>
      <c r="BY197" s="184">
        <v>0</v>
      </c>
      <c r="CA197" s="185">
        <v>0.2</v>
      </c>
      <c r="CB197" s="232" t="s">
        <v>418</v>
      </c>
      <c r="CC197" s="187"/>
      <c r="CD197" s="188">
        <v>0</v>
      </c>
      <c r="CE197" s="233" t="s">
        <v>418</v>
      </c>
      <c r="CF197" s="190"/>
      <c r="CG197" s="191">
        <v>0</v>
      </c>
      <c r="CH197" s="234" t="s">
        <v>418</v>
      </c>
      <c r="CI197" s="190"/>
      <c r="CJ197" s="235">
        <v>0.11</v>
      </c>
      <c r="CL197" s="236">
        <v>17</v>
      </c>
      <c r="CM197" s="237">
        <v>17</v>
      </c>
      <c r="CN197" s="238">
        <v>17</v>
      </c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1.9</v>
      </c>
      <c r="DT197" s="397">
        <v>0.2</v>
      </c>
      <c r="DU197" s="398"/>
      <c r="DV197" s="391"/>
      <c r="DW197" s="253">
        <v>1.9</v>
      </c>
      <c r="DX197" s="399">
        <v>1.5</v>
      </c>
      <c r="DY197" s="399">
        <v>0</v>
      </c>
      <c r="DZ197" s="400"/>
      <c r="EA197" s="391"/>
      <c r="EB197" s="401">
        <v>1.9</v>
      </c>
      <c r="EC197" s="402">
        <v>1.5</v>
      </c>
      <c r="ED197" s="402">
        <v>0</v>
      </c>
      <c r="EE197" s="403"/>
      <c r="EF197" s="216">
        <v>2.4</v>
      </c>
      <c r="EG197" s="216">
        <v>1.7</v>
      </c>
      <c r="EH197" s="216">
        <v>0.1</v>
      </c>
      <c r="EI197" s="216">
        <v>0</v>
      </c>
      <c r="EJ197" s="566">
        <v>0</v>
      </c>
      <c r="EK197" t="s">
        <v>484</v>
      </c>
    </row>
    <row r="198" spans="1:141">
      <c r="A198" s="20">
        <f t="shared" si="4"/>
        <v>70426</v>
      </c>
      <c r="B198" s="456" t="s">
        <v>152</v>
      </c>
      <c r="C198" s="457" t="s">
        <v>393</v>
      </c>
      <c r="D198" s="457" t="s">
        <v>112</v>
      </c>
      <c r="E198" s="457" t="s">
        <v>394</v>
      </c>
      <c r="F198" s="223">
        <v>1</v>
      </c>
      <c r="G198" s="183">
        <v>1.2</v>
      </c>
      <c r="H198" s="183">
        <v>1</v>
      </c>
      <c r="I198" s="183">
        <v>1</v>
      </c>
      <c r="J198" s="183">
        <v>3.4</v>
      </c>
      <c r="K198" s="183">
        <v>2.5</v>
      </c>
      <c r="L198" s="183"/>
      <c r="M198" s="183"/>
      <c r="N198" s="183"/>
      <c r="O198" s="224"/>
      <c r="P198" s="167">
        <v>2</v>
      </c>
      <c r="Q198" s="223">
        <v>1.7</v>
      </c>
      <c r="R198" s="225"/>
      <c r="S198" s="225"/>
      <c r="T198" s="168"/>
      <c r="U198" s="168"/>
      <c r="V198" s="168"/>
      <c r="W198" s="166"/>
      <c r="X198" s="183">
        <v>2.2999999999999998</v>
      </c>
      <c r="Y198" s="169">
        <v>3.6</v>
      </c>
      <c r="Z198" s="170">
        <v>3.4</v>
      </c>
      <c r="AB198" s="223">
        <v>1</v>
      </c>
      <c r="AC198" s="183">
        <v>1</v>
      </c>
      <c r="AD198" s="183">
        <v>1</v>
      </c>
      <c r="AE198" s="183"/>
      <c r="AF198" s="183"/>
      <c r="AG198" s="183"/>
      <c r="AH198" s="183"/>
      <c r="AI198" s="183"/>
      <c r="AJ198" s="183"/>
      <c r="AK198" s="226"/>
      <c r="AL198" s="227"/>
      <c r="AM198" s="223">
        <v>1</v>
      </c>
      <c r="AN198" s="225"/>
      <c r="AO198" s="225"/>
      <c r="AP198" s="168"/>
      <c r="AQ198" s="168"/>
      <c r="AR198" s="168"/>
      <c r="AS198" s="166"/>
      <c r="AT198" s="183">
        <v>4.7</v>
      </c>
      <c r="AU198" s="169">
        <v>3.6</v>
      </c>
      <c r="AV198" s="173">
        <v>3.4</v>
      </c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1</v>
      </c>
      <c r="BQ198" s="225"/>
      <c r="BR198" s="225"/>
      <c r="BS198" s="168"/>
      <c r="BT198" s="168"/>
      <c r="BU198" s="168"/>
      <c r="BV198" s="166"/>
      <c r="BW198" s="183">
        <v>4.7</v>
      </c>
      <c r="BX198" s="169">
        <v>3.6</v>
      </c>
      <c r="BY198" s="184">
        <v>3.4</v>
      </c>
      <c r="CA198" s="185">
        <v>2</v>
      </c>
      <c r="CB198" s="232" t="s">
        <v>418</v>
      </c>
      <c r="CC198" s="187"/>
      <c r="CD198" s="188">
        <v>1.6</v>
      </c>
      <c r="CE198" s="233" t="s">
        <v>418</v>
      </c>
      <c r="CF198" s="190"/>
      <c r="CG198" s="191">
        <v>1.6</v>
      </c>
      <c r="CH198" s="234" t="s">
        <v>418</v>
      </c>
      <c r="CI198" s="190"/>
      <c r="CJ198" s="235">
        <v>1.8407777780000001</v>
      </c>
      <c r="CL198" s="236">
        <v>9</v>
      </c>
      <c r="CM198" s="237">
        <v>1</v>
      </c>
      <c r="CN198" s="238">
        <v>1</v>
      </c>
      <c r="CP198" s="239">
        <v>3</v>
      </c>
      <c r="CQ198" s="240">
        <v>4</v>
      </c>
      <c r="CR198" s="240">
        <v>3</v>
      </c>
      <c r="CS198" s="240">
        <v>3</v>
      </c>
      <c r="CT198" s="241">
        <v>5</v>
      </c>
      <c r="CU198" s="242">
        <v>3.6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>
        <v>5</v>
      </c>
      <c r="DM198" s="248"/>
      <c r="DN198" s="248"/>
      <c r="DO198" s="249"/>
      <c r="DR198" s="250">
        <v>3</v>
      </c>
      <c r="DS198" s="397">
        <v>2.6</v>
      </c>
      <c r="DT198" s="397">
        <v>2</v>
      </c>
      <c r="DU198" s="398"/>
      <c r="DV198" s="391"/>
      <c r="DW198" s="253">
        <v>3</v>
      </c>
      <c r="DX198" s="399">
        <v>2.1</v>
      </c>
      <c r="DY198" s="399">
        <v>1.6</v>
      </c>
      <c r="DZ198" s="400"/>
      <c r="EA198" s="391"/>
      <c r="EB198" s="401">
        <v>3.6</v>
      </c>
      <c r="EC198" s="402">
        <v>1.9</v>
      </c>
      <c r="ED198" s="402">
        <v>1.6</v>
      </c>
      <c r="EE198" s="403"/>
      <c r="EF198" s="216">
        <v>3.1</v>
      </c>
      <c r="EG198" s="216">
        <v>2.4</v>
      </c>
      <c r="EH198" s="216">
        <v>1.8</v>
      </c>
      <c r="EI198" s="216">
        <v>0</v>
      </c>
      <c r="EJ198" s="566">
        <v>2.4</v>
      </c>
    </row>
    <row r="199" spans="1:141">
      <c r="A199" s="20">
        <f t="shared" si="4"/>
        <v>70427</v>
      </c>
      <c r="B199" s="456" t="s">
        <v>75</v>
      </c>
      <c r="C199" s="457" t="s">
        <v>50</v>
      </c>
      <c r="D199" s="457" t="s">
        <v>395</v>
      </c>
      <c r="E199" s="457" t="s">
        <v>33</v>
      </c>
      <c r="F199" s="223">
        <v>1</v>
      </c>
      <c r="G199" s="183">
        <v>2.1</v>
      </c>
      <c r="H199" s="183">
        <v>1.7</v>
      </c>
      <c r="I199" s="183">
        <v>1</v>
      </c>
      <c r="J199" s="183">
        <v>3.7</v>
      </c>
      <c r="K199" s="183">
        <v>2.5</v>
      </c>
      <c r="L199" s="183"/>
      <c r="M199" s="183"/>
      <c r="N199" s="183"/>
      <c r="O199" s="224"/>
      <c r="P199" s="167">
        <v>2.2999999999999998</v>
      </c>
      <c r="Q199" s="223">
        <v>2</v>
      </c>
      <c r="R199" s="225"/>
      <c r="S199" s="225"/>
      <c r="T199" s="168"/>
      <c r="U199" s="168"/>
      <c r="V199" s="168"/>
      <c r="W199" s="166"/>
      <c r="X199" s="183">
        <v>4.7</v>
      </c>
      <c r="Y199" s="169">
        <v>4.2</v>
      </c>
      <c r="Z199" s="170">
        <v>3.7</v>
      </c>
      <c r="AB199" s="223">
        <v>1</v>
      </c>
      <c r="AC199" s="183">
        <v>3</v>
      </c>
      <c r="AD199" s="183">
        <v>1</v>
      </c>
      <c r="AE199" s="183"/>
      <c r="AF199" s="183"/>
      <c r="AG199" s="183"/>
      <c r="AH199" s="183"/>
      <c r="AI199" s="183"/>
      <c r="AJ199" s="183"/>
      <c r="AK199" s="226"/>
      <c r="AL199" s="227"/>
      <c r="AM199" s="223">
        <v>1.7</v>
      </c>
      <c r="AN199" s="225"/>
      <c r="AO199" s="225"/>
      <c r="AP199" s="168"/>
      <c r="AQ199" s="168"/>
      <c r="AR199" s="168"/>
      <c r="AS199" s="166"/>
      <c r="AT199" s="183">
        <v>5</v>
      </c>
      <c r="AU199" s="169">
        <v>4.2</v>
      </c>
      <c r="AV199" s="173">
        <v>3.7</v>
      </c>
      <c r="AX199" s="228"/>
      <c r="AY199" s="229"/>
      <c r="AZ199" s="229"/>
      <c r="BA199" s="229"/>
      <c r="BB199" s="229"/>
      <c r="BC199" s="230"/>
      <c r="BE199" s="231">
        <v>1</v>
      </c>
      <c r="BF199" s="183">
        <v>1</v>
      </c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/>
      <c r="BR199" s="225"/>
      <c r="BS199" s="168"/>
      <c r="BT199" s="168"/>
      <c r="BU199" s="168"/>
      <c r="BV199" s="166"/>
      <c r="BW199" s="183">
        <v>5</v>
      </c>
      <c r="BX199" s="169">
        <v>4.2</v>
      </c>
      <c r="BY199" s="184">
        <v>3.7</v>
      </c>
      <c r="CA199" s="185">
        <v>2.5</v>
      </c>
      <c r="CB199" s="232" t="s">
        <v>418</v>
      </c>
      <c r="CC199" s="187"/>
      <c r="CD199" s="188">
        <v>2.2000000000000002</v>
      </c>
      <c r="CE199" s="233" t="s">
        <v>418</v>
      </c>
      <c r="CF199" s="190"/>
      <c r="CG199" s="191">
        <v>1.7</v>
      </c>
      <c r="CH199" s="234" t="s">
        <v>418</v>
      </c>
      <c r="CI199" s="190"/>
      <c r="CJ199" s="235">
        <v>2.3061111109999999</v>
      </c>
      <c r="CL199" s="236">
        <v>1</v>
      </c>
      <c r="CM199" s="237"/>
      <c r="CN199" s="238"/>
      <c r="CP199" s="239">
        <v>5</v>
      </c>
      <c r="CQ199" s="240">
        <v>4</v>
      </c>
      <c r="CR199" s="240">
        <v>3</v>
      </c>
      <c r="CS199" s="240">
        <v>4</v>
      </c>
      <c r="CT199" s="241">
        <v>5</v>
      </c>
      <c r="CU199" s="242">
        <v>4.2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>
        <v>7</v>
      </c>
      <c r="DM199" s="248"/>
      <c r="DN199" s="248"/>
      <c r="DO199" s="249"/>
      <c r="DR199" s="250">
        <v>3.3</v>
      </c>
      <c r="DS199" s="397">
        <v>2.9</v>
      </c>
      <c r="DT199" s="397">
        <v>2.5</v>
      </c>
      <c r="DU199" s="398"/>
      <c r="DV199" s="391"/>
      <c r="DW199" s="253">
        <v>1.9</v>
      </c>
      <c r="DX199" s="399">
        <v>1.9</v>
      </c>
      <c r="DY199" s="399">
        <v>2.2000000000000002</v>
      </c>
      <c r="DZ199" s="400"/>
      <c r="EA199" s="391"/>
      <c r="EB199" s="401">
        <v>2</v>
      </c>
      <c r="EC199" s="402">
        <v>1.6</v>
      </c>
      <c r="ED199" s="402">
        <v>1.7</v>
      </c>
      <c r="EE199" s="403"/>
      <c r="EF199" s="216">
        <v>2.7</v>
      </c>
      <c r="EG199" s="216">
        <v>2.5</v>
      </c>
      <c r="EH199" s="216">
        <v>2.2999999999999998</v>
      </c>
      <c r="EI199" s="216">
        <v>0</v>
      </c>
      <c r="EJ199" s="566">
        <v>2.5</v>
      </c>
    </row>
    <row r="200" spans="1:141">
      <c r="A200" s="20">
        <f t="shared" si="4"/>
        <v>70428</v>
      </c>
      <c r="B200" s="456" t="s">
        <v>396</v>
      </c>
      <c r="C200" s="457" t="s">
        <v>397</v>
      </c>
      <c r="D200" s="457" t="s">
        <v>272</v>
      </c>
      <c r="E200" s="457" t="s">
        <v>398</v>
      </c>
      <c r="F200" s="223">
        <v>5</v>
      </c>
      <c r="G200" s="183">
        <v>2.1</v>
      </c>
      <c r="H200" s="183">
        <v>5</v>
      </c>
      <c r="I200" s="183">
        <v>5</v>
      </c>
      <c r="J200" s="183">
        <v>3.6</v>
      </c>
      <c r="K200" s="183">
        <v>2.1</v>
      </c>
      <c r="L200" s="183"/>
      <c r="M200" s="183"/>
      <c r="N200" s="183"/>
      <c r="O200" s="224"/>
      <c r="P200" s="167">
        <v>3</v>
      </c>
      <c r="Q200" s="223">
        <v>3.8</v>
      </c>
      <c r="R200" s="225"/>
      <c r="S200" s="225"/>
      <c r="T200" s="168"/>
      <c r="U200" s="168"/>
      <c r="V200" s="168"/>
      <c r="W200" s="166"/>
      <c r="X200" s="183">
        <v>4.0999999999999996</v>
      </c>
      <c r="Y200" s="169">
        <v>3.4</v>
      </c>
      <c r="Z200" s="170">
        <v>3.6</v>
      </c>
      <c r="AB200" s="223">
        <v>1</v>
      </c>
      <c r="AC200" s="183">
        <v>1</v>
      </c>
      <c r="AD200" s="183">
        <v>1</v>
      </c>
      <c r="AE200" s="183"/>
      <c r="AF200" s="183"/>
      <c r="AG200" s="183"/>
      <c r="AH200" s="183"/>
      <c r="AI200" s="183"/>
      <c r="AJ200" s="183"/>
      <c r="AK200" s="226"/>
      <c r="AL200" s="227"/>
      <c r="AM200" s="223">
        <v>1</v>
      </c>
      <c r="AN200" s="225"/>
      <c r="AO200" s="225"/>
      <c r="AP200" s="168"/>
      <c r="AQ200" s="168"/>
      <c r="AR200" s="168"/>
      <c r="AS200" s="166"/>
      <c r="AT200" s="183">
        <v>5</v>
      </c>
      <c r="AU200" s="169">
        <v>3.4</v>
      </c>
      <c r="AV200" s="173">
        <v>3.6</v>
      </c>
      <c r="AX200" s="228"/>
      <c r="AY200" s="229"/>
      <c r="AZ200" s="229"/>
      <c r="BA200" s="229"/>
      <c r="BB200" s="229"/>
      <c r="BC200" s="230"/>
      <c r="BE200" s="231">
        <v>3.1</v>
      </c>
      <c r="BF200" s="183">
        <v>1</v>
      </c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2.1</v>
      </c>
      <c r="BQ200" s="225"/>
      <c r="BR200" s="225"/>
      <c r="BS200" s="168"/>
      <c r="BT200" s="168"/>
      <c r="BU200" s="168"/>
      <c r="BV200" s="166"/>
      <c r="BW200" s="183">
        <v>5</v>
      </c>
      <c r="BX200" s="169">
        <v>3.4</v>
      </c>
      <c r="BY200" s="184">
        <v>3.6</v>
      </c>
      <c r="CA200" s="185">
        <v>3.6</v>
      </c>
      <c r="CB200" s="232" t="s">
        <v>416</v>
      </c>
      <c r="CC200" s="187"/>
      <c r="CD200" s="188">
        <v>1.7</v>
      </c>
      <c r="CE200" s="233" t="s">
        <v>418</v>
      </c>
      <c r="CF200" s="190"/>
      <c r="CG200" s="191">
        <v>2.5</v>
      </c>
      <c r="CH200" s="234" t="s">
        <v>418</v>
      </c>
      <c r="CI200" s="190"/>
      <c r="CJ200" s="235">
        <v>3.0072222219999998</v>
      </c>
      <c r="CL200" s="236">
        <v>3</v>
      </c>
      <c r="CM200" s="237"/>
      <c r="CN200" s="238"/>
      <c r="CP200" s="239">
        <v>4</v>
      </c>
      <c r="CQ200" s="240">
        <v>3</v>
      </c>
      <c r="CR200" s="240">
        <v>2</v>
      </c>
      <c r="CS200" s="240">
        <v>3</v>
      </c>
      <c r="CT200" s="241">
        <v>5</v>
      </c>
      <c r="CU200" s="242">
        <v>3.4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>
        <v>9</v>
      </c>
      <c r="DM200" s="248"/>
      <c r="DN200" s="248"/>
      <c r="DO200" s="249"/>
      <c r="DR200" s="250">
        <v>3</v>
      </c>
      <c r="DS200" s="397">
        <v>2</v>
      </c>
      <c r="DT200" s="397">
        <v>3.6</v>
      </c>
      <c r="DU200" s="398"/>
      <c r="DV200" s="391"/>
      <c r="DW200" s="253">
        <v>3.1</v>
      </c>
      <c r="DX200" s="399">
        <v>3.2</v>
      </c>
      <c r="DY200" s="399">
        <v>1.7</v>
      </c>
      <c r="DZ200" s="400"/>
      <c r="EA200" s="391"/>
      <c r="EB200" s="401">
        <v>3.8</v>
      </c>
      <c r="EC200" s="402">
        <v>2.4</v>
      </c>
      <c r="ED200" s="402">
        <v>2.5</v>
      </c>
      <c r="EE200" s="403"/>
      <c r="EF200" s="216">
        <v>3.2</v>
      </c>
      <c r="EG200" s="216">
        <v>2.2999999999999998</v>
      </c>
      <c r="EH200" s="216">
        <v>3</v>
      </c>
      <c r="EI200" s="216">
        <v>0</v>
      </c>
      <c r="EJ200" s="566">
        <v>2.8</v>
      </c>
    </row>
    <row r="201" spans="1:141">
      <c r="A201" s="20">
        <f t="shared" si="4"/>
        <v>70429</v>
      </c>
      <c r="B201" s="456" t="s">
        <v>77</v>
      </c>
      <c r="C201" s="457" t="s">
        <v>175</v>
      </c>
      <c r="D201" s="457" t="s">
        <v>39</v>
      </c>
      <c r="E201" s="457">
        <v>0</v>
      </c>
      <c r="F201" s="266">
        <v>5</v>
      </c>
      <c r="G201" s="268">
        <v>2.8</v>
      </c>
      <c r="H201" s="268">
        <v>2</v>
      </c>
      <c r="I201" s="268">
        <v>1</v>
      </c>
      <c r="J201" s="268">
        <v>3.7</v>
      </c>
      <c r="K201" s="268">
        <v>3.4</v>
      </c>
      <c r="L201" s="268"/>
      <c r="M201" s="268"/>
      <c r="N201" s="268"/>
      <c r="O201" s="224"/>
      <c r="P201" s="167">
        <v>3.7</v>
      </c>
      <c r="Q201" s="266">
        <v>3</v>
      </c>
      <c r="R201" s="269"/>
      <c r="S201" s="269"/>
      <c r="T201" s="169"/>
      <c r="U201" s="169"/>
      <c r="V201" s="169"/>
      <c r="W201" s="166"/>
      <c r="X201" s="183">
        <v>4.4000000000000004</v>
      </c>
      <c r="Y201" s="169">
        <v>3.6</v>
      </c>
      <c r="Z201" s="170">
        <v>3.7</v>
      </c>
      <c r="AB201" s="266">
        <v>2</v>
      </c>
      <c r="AC201" s="268">
        <v>5</v>
      </c>
      <c r="AD201" s="268">
        <v>1</v>
      </c>
      <c r="AE201" s="268"/>
      <c r="AF201" s="268"/>
      <c r="AG201" s="268"/>
      <c r="AH201" s="268"/>
      <c r="AI201" s="268"/>
      <c r="AJ201" s="268"/>
      <c r="AK201" s="226"/>
      <c r="AL201" s="227"/>
      <c r="AM201" s="223">
        <v>2.7</v>
      </c>
      <c r="AN201" s="269"/>
      <c r="AO201" s="269"/>
      <c r="AP201" s="169"/>
      <c r="AQ201" s="169"/>
      <c r="AR201" s="169"/>
      <c r="AS201" s="166"/>
      <c r="AT201" s="183">
        <v>5</v>
      </c>
      <c r="AU201" s="169">
        <v>3.6</v>
      </c>
      <c r="AV201" s="173">
        <v>3.7</v>
      </c>
      <c r="AX201" s="228"/>
      <c r="AY201" s="229"/>
      <c r="AZ201" s="229"/>
      <c r="BA201" s="229"/>
      <c r="BB201" s="229"/>
      <c r="BC201" s="230"/>
      <c r="BE201" s="270">
        <v>1</v>
      </c>
      <c r="BF201" s="268">
        <v>1</v>
      </c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1</v>
      </c>
      <c r="BQ201" s="269"/>
      <c r="BR201" s="269"/>
      <c r="BS201" s="169"/>
      <c r="BT201" s="169"/>
      <c r="BU201" s="169"/>
      <c r="BV201" s="166"/>
      <c r="BW201" s="183">
        <v>5</v>
      </c>
      <c r="BX201" s="169">
        <v>3.6</v>
      </c>
      <c r="BY201" s="184">
        <v>3.7</v>
      </c>
      <c r="CA201" s="185">
        <v>3.3</v>
      </c>
      <c r="CB201" s="232" t="s">
        <v>416</v>
      </c>
      <c r="CC201" s="187"/>
      <c r="CD201" s="188">
        <v>3</v>
      </c>
      <c r="CE201" s="233" t="s">
        <v>418</v>
      </c>
      <c r="CF201" s="190"/>
      <c r="CG201" s="191">
        <v>1.7</v>
      </c>
      <c r="CH201" s="234" t="s">
        <v>418</v>
      </c>
      <c r="CI201" s="190"/>
      <c r="CJ201" s="235">
        <v>2.9321111110000002</v>
      </c>
      <c r="CL201" s="236">
        <v>2</v>
      </c>
      <c r="CM201" s="237"/>
      <c r="CN201" s="238"/>
      <c r="CP201" s="239">
        <v>4</v>
      </c>
      <c r="CQ201" s="240">
        <v>3</v>
      </c>
      <c r="CR201" s="240">
        <v>2</v>
      </c>
      <c r="CS201" s="240">
        <v>4</v>
      </c>
      <c r="CT201" s="241">
        <v>5</v>
      </c>
      <c r="CU201" s="242">
        <v>3.6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>
        <v>11</v>
      </c>
      <c r="DM201" s="248"/>
      <c r="DN201" s="248"/>
      <c r="DO201" s="249"/>
      <c r="DR201" s="250">
        <v>3.1</v>
      </c>
      <c r="DS201" s="397">
        <v>3.4</v>
      </c>
      <c r="DT201" s="397">
        <v>3.3</v>
      </c>
      <c r="DU201" s="398"/>
      <c r="DV201" s="391"/>
      <c r="DW201" s="253">
        <v>1.4</v>
      </c>
      <c r="DX201" s="399">
        <v>3.9</v>
      </c>
      <c r="DY201" s="399">
        <v>3</v>
      </c>
      <c r="DZ201" s="400"/>
      <c r="EA201" s="391"/>
      <c r="EB201" s="401">
        <v>1.4</v>
      </c>
      <c r="EC201" s="402">
        <v>3.2</v>
      </c>
      <c r="ED201" s="402">
        <v>1.7</v>
      </c>
      <c r="EE201" s="403"/>
      <c r="EF201" s="216">
        <v>2.4</v>
      </c>
      <c r="EG201" s="216">
        <v>3.4</v>
      </c>
      <c r="EH201" s="216">
        <v>2.9</v>
      </c>
      <c r="EI201" s="216">
        <v>0</v>
      </c>
      <c r="EJ201" s="566">
        <v>2.9</v>
      </c>
    </row>
    <row r="202" spans="1:141">
      <c r="A202" s="20">
        <f t="shared" si="4"/>
        <v>70430</v>
      </c>
      <c r="B202" s="456" t="s">
        <v>35</v>
      </c>
      <c r="C202" s="457" t="s">
        <v>346</v>
      </c>
      <c r="D202" s="457" t="s">
        <v>55</v>
      </c>
      <c r="E202" s="457" t="s">
        <v>399</v>
      </c>
      <c r="F202" s="223">
        <v>1</v>
      </c>
      <c r="G202" s="183">
        <v>1.5</v>
      </c>
      <c r="H202" s="183">
        <v>1</v>
      </c>
      <c r="I202" s="183">
        <v>1</v>
      </c>
      <c r="J202" s="183">
        <v>3.6</v>
      </c>
      <c r="K202" s="183">
        <v>1</v>
      </c>
      <c r="L202" s="183"/>
      <c r="M202" s="183"/>
      <c r="N202" s="183"/>
      <c r="O202" s="224"/>
      <c r="P202" s="167">
        <v>1</v>
      </c>
      <c r="Q202" s="223">
        <v>1.5</v>
      </c>
      <c r="R202" s="225"/>
      <c r="S202" s="225"/>
      <c r="T202" s="168"/>
      <c r="U202" s="168"/>
      <c r="V202" s="168"/>
      <c r="W202" s="166"/>
      <c r="X202" s="183">
        <v>2.2999999999999998</v>
      </c>
      <c r="Y202" s="169">
        <v>3</v>
      </c>
      <c r="Z202" s="170">
        <v>3.6</v>
      </c>
      <c r="AB202" s="223">
        <v>1</v>
      </c>
      <c r="AC202" s="183">
        <v>1</v>
      </c>
      <c r="AD202" s="183">
        <v>1</v>
      </c>
      <c r="AE202" s="183"/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4.0999999999999996</v>
      </c>
      <c r="AU202" s="169">
        <v>3</v>
      </c>
      <c r="AV202" s="173">
        <v>3.6</v>
      </c>
      <c r="AX202" s="228"/>
      <c r="AY202" s="229"/>
      <c r="AZ202" s="229"/>
      <c r="BA202" s="229"/>
      <c r="BB202" s="229"/>
      <c r="BC202" s="230"/>
      <c r="BE202" s="231">
        <v>1</v>
      </c>
      <c r="BF202" s="183">
        <v>1</v>
      </c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/>
      <c r="BR202" s="225"/>
      <c r="BS202" s="168"/>
      <c r="BT202" s="168"/>
      <c r="BU202" s="168"/>
      <c r="BV202" s="166"/>
      <c r="BW202" s="183">
        <v>4.0999999999999996</v>
      </c>
      <c r="BX202" s="169">
        <v>3</v>
      </c>
      <c r="BY202" s="184">
        <v>3.6</v>
      </c>
      <c r="CA202" s="185">
        <v>1.7</v>
      </c>
      <c r="CB202" s="232" t="s">
        <v>418</v>
      </c>
      <c r="CC202" s="187"/>
      <c r="CD202" s="188">
        <v>1.5</v>
      </c>
      <c r="CE202" s="233" t="s">
        <v>418</v>
      </c>
      <c r="CF202" s="190"/>
      <c r="CG202" s="191">
        <v>1.5</v>
      </c>
      <c r="CH202" s="234" t="s">
        <v>418</v>
      </c>
      <c r="CI202" s="190"/>
      <c r="CJ202" s="235">
        <v>1.6192222220000001</v>
      </c>
      <c r="CL202" s="236">
        <v>9</v>
      </c>
      <c r="CM202" s="237">
        <v>3</v>
      </c>
      <c r="CN202" s="238">
        <v>3</v>
      </c>
      <c r="CP202" s="239">
        <v>3</v>
      </c>
      <c r="CQ202" s="240">
        <v>3</v>
      </c>
      <c r="CR202" s="240">
        <v>3</v>
      </c>
      <c r="CS202" s="240">
        <v>3</v>
      </c>
      <c r="CT202" s="241">
        <v>3</v>
      </c>
      <c r="CU202" s="242">
        <v>3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1.7</v>
      </c>
      <c r="DT202" s="397">
        <v>1.7</v>
      </c>
      <c r="DU202" s="398"/>
      <c r="DV202" s="391"/>
      <c r="DW202" s="253">
        <v>2.2999999999999998</v>
      </c>
      <c r="DX202" s="399">
        <v>2.2999999999999998</v>
      </c>
      <c r="DY202" s="399">
        <v>1.5</v>
      </c>
      <c r="DZ202" s="400"/>
      <c r="EA202" s="391"/>
      <c r="EB202" s="401">
        <v>2.9</v>
      </c>
      <c r="EC202" s="402">
        <v>2.2999999999999998</v>
      </c>
      <c r="ED202" s="402">
        <v>1.5</v>
      </c>
      <c r="EE202" s="403"/>
      <c r="EF202" s="216">
        <v>2.5</v>
      </c>
      <c r="EG202" s="216">
        <v>1.9</v>
      </c>
      <c r="EH202" s="216">
        <v>1.6</v>
      </c>
      <c r="EI202" s="216">
        <v>0</v>
      </c>
      <c r="EJ202" s="566">
        <v>2</v>
      </c>
    </row>
    <row r="203" spans="1:141">
      <c r="A203" s="20">
        <f t="shared" si="4"/>
        <v>70431</v>
      </c>
      <c r="B203" s="456" t="s">
        <v>400</v>
      </c>
      <c r="C203" s="457" t="s">
        <v>401</v>
      </c>
      <c r="D203" s="457" t="s">
        <v>402</v>
      </c>
      <c r="E203" s="457" t="s">
        <v>26</v>
      </c>
      <c r="F203" s="223">
        <v>1</v>
      </c>
      <c r="G203" s="183">
        <v>1.2</v>
      </c>
      <c r="H203" s="183">
        <v>1</v>
      </c>
      <c r="I203" s="183">
        <v>3</v>
      </c>
      <c r="J203" s="183">
        <v>3.6</v>
      </c>
      <c r="K203" s="183">
        <v>1.5</v>
      </c>
      <c r="L203" s="183"/>
      <c r="M203" s="183"/>
      <c r="N203" s="183"/>
      <c r="O203" s="224"/>
      <c r="P203" s="167">
        <v>2.7</v>
      </c>
      <c r="Q203" s="223">
        <v>1.9</v>
      </c>
      <c r="R203" s="225"/>
      <c r="S203" s="225"/>
      <c r="T203" s="168"/>
      <c r="U203" s="168"/>
      <c r="V203" s="168"/>
      <c r="W203" s="166"/>
      <c r="X203" s="183">
        <v>4.7</v>
      </c>
      <c r="Y203" s="169">
        <v>3.6</v>
      </c>
      <c r="Z203" s="170">
        <v>3.6</v>
      </c>
      <c r="AB203" s="223">
        <v>1</v>
      </c>
      <c r="AC203" s="183">
        <v>1</v>
      </c>
      <c r="AD203" s="183">
        <v>1</v>
      </c>
      <c r="AE203" s="183"/>
      <c r="AF203" s="183"/>
      <c r="AG203" s="183"/>
      <c r="AH203" s="183"/>
      <c r="AI203" s="183"/>
      <c r="AJ203" s="183"/>
      <c r="AK203" s="226"/>
      <c r="AL203" s="227"/>
      <c r="AM203" s="223">
        <v>1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3.6</v>
      </c>
      <c r="AV203" s="173">
        <v>3.6</v>
      </c>
      <c r="AX203" s="228"/>
      <c r="AY203" s="229"/>
      <c r="AZ203" s="229"/>
      <c r="BA203" s="229"/>
      <c r="BB203" s="229"/>
      <c r="BC203" s="230"/>
      <c r="BE203" s="231">
        <v>3.4</v>
      </c>
      <c r="BF203" s="183">
        <v>1</v>
      </c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2.2000000000000002</v>
      </c>
      <c r="BQ203" s="225"/>
      <c r="BR203" s="225"/>
      <c r="BS203" s="168"/>
      <c r="BT203" s="168"/>
      <c r="BU203" s="168"/>
      <c r="BV203" s="166"/>
      <c r="BW203" s="183">
        <v>5</v>
      </c>
      <c r="BX203" s="169">
        <v>3.6</v>
      </c>
      <c r="BY203" s="184">
        <v>3.6</v>
      </c>
      <c r="CA203" s="185">
        <v>2.5</v>
      </c>
      <c r="CB203" s="232" t="s">
        <v>418</v>
      </c>
      <c r="CC203" s="187"/>
      <c r="CD203" s="188">
        <v>1.7</v>
      </c>
      <c r="CE203" s="233" t="s">
        <v>418</v>
      </c>
      <c r="CF203" s="190"/>
      <c r="CG203" s="191">
        <v>2.6</v>
      </c>
      <c r="CH203" s="234" t="s">
        <v>418</v>
      </c>
      <c r="CI203" s="190"/>
      <c r="CJ203" s="235">
        <v>2.3532222219999999</v>
      </c>
      <c r="CL203" s="236">
        <v>1</v>
      </c>
      <c r="CM203" s="237"/>
      <c r="CN203" s="238"/>
      <c r="CP203" s="239">
        <v>3</v>
      </c>
      <c r="CQ203" s="240">
        <v>4</v>
      </c>
      <c r="CR203" s="240">
        <v>3</v>
      </c>
      <c r="CS203" s="240">
        <v>3</v>
      </c>
      <c r="CT203" s="241">
        <v>5</v>
      </c>
      <c r="CU203" s="242">
        <v>3.6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>
        <v>8</v>
      </c>
      <c r="DM203" s="248"/>
      <c r="DN203" s="248"/>
      <c r="DO203" s="249"/>
      <c r="DR203" s="250">
        <v>2.7</v>
      </c>
      <c r="DS203" s="397">
        <v>2.4</v>
      </c>
      <c r="DT203" s="397">
        <v>2.5</v>
      </c>
      <c r="DU203" s="398"/>
      <c r="DV203" s="391"/>
      <c r="DW203" s="253">
        <v>1.9</v>
      </c>
      <c r="DX203" s="399">
        <v>2.1</v>
      </c>
      <c r="DY203" s="399">
        <v>1.7</v>
      </c>
      <c r="DZ203" s="400"/>
      <c r="EA203" s="391"/>
      <c r="EB203" s="401">
        <v>1.7</v>
      </c>
      <c r="EC203" s="402">
        <v>1.6</v>
      </c>
      <c r="ED203" s="402">
        <v>2.6</v>
      </c>
      <c r="EE203" s="403"/>
      <c r="EF203" s="216">
        <v>2.2999999999999998</v>
      </c>
      <c r="EG203" s="216">
        <v>2.2000000000000002</v>
      </c>
      <c r="EH203" s="216">
        <v>2.4</v>
      </c>
      <c r="EI203" s="216">
        <v>0</v>
      </c>
      <c r="EJ203" s="566">
        <v>2.2999999999999998</v>
      </c>
    </row>
    <row r="204" spans="1:141">
      <c r="A204" s="20">
        <f t="shared" si="4"/>
        <v>70432</v>
      </c>
      <c r="B204" s="456" t="s">
        <v>27</v>
      </c>
      <c r="C204" s="457" t="s">
        <v>135</v>
      </c>
      <c r="D204" s="457" t="s">
        <v>403</v>
      </c>
      <c r="E204" s="457">
        <v>0</v>
      </c>
      <c r="F204" s="266">
        <v>5</v>
      </c>
      <c r="G204" s="268">
        <v>1.2</v>
      </c>
      <c r="H204" s="268">
        <v>5</v>
      </c>
      <c r="I204" s="268">
        <v>5</v>
      </c>
      <c r="J204" s="268">
        <v>3.6</v>
      </c>
      <c r="K204" s="268">
        <v>1.5</v>
      </c>
      <c r="L204" s="268"/>
      <c r="M204" s="268"/>
      <c r="N204" s="268"/>
      <c r="O204" s="224"/>
      <c r="P204" s="167">
        <v>3.7</v>
      </c>
      <c r="Q204" s="266">
        <v>3.5</v>
      </c>
      <c r="R204" s="269"/>
      <c r="S204" s="269"/>
      <c r="T204" s="169"/>
      <c r="U204" s="169"/>
      <c r="V204" s="169"/>
      <c r="W204" s="166"/>
      <c r="X204" s="183">
        <v>4.0999999999999996</v>
      </c>
      <c r="Y204" s="169">
        <v>4</v>
      </c>
      <c r="Z204" s="170">
        <v>3.6</v>
      </c>
      <c r="AB204" s="266">
        <v>2.6</v>
      </c>
      <c r="AC204" s="268">
        <v>4</v>
      </c>
      <c r="AD204" s="268">
        <v>4.5</v>
      </c>
      <c r="AE204" s="268"/>
      <c r="AF204" s="268"/>
      <c r="AG204" s="268"/>
      <c r="AH204" s="268"/>
      <c r="AI204" s="268"/>
      <c r="AJ204" s="268"/>
      <c r="AK204" s="226"/>
      <c r="AL204" s="227"/>
      <c r="AM204" s="223">
        <v>3.7</v>
      </c>
      <c r="AN204" s="269"/>
      <c r="AO204" s="269"/>
      <c r="AP204" s="169"/>
      <c r="AQ204" s="169"/>
      <c r="AR204" s="169"/>
      <c r="AS204" s="166"/>
      <c r="AT204" s="183">
        <v>4.7</v>
      </c>
      <c r="AU204" s="169">
        <v>4</v>
      </c>
      <c r="AV204" s="173">
        <v>3.6</v>
      </c>
      <c r="AX204" s="228"/>
      <c r="AY204" s="229"/>
      <c r="AZ204" s="229"/>
      <c r="BA204" s="229"/>
      <c r="BB204" s="229"/>
      <c r="BC204" s="230"/>
      <c r="BE204" s="270">
        <v>4</v>
      </c>
      <c r="BF204" s="268">
        <v>1</v>
      </c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2.5</v>
      </c>
      <c r="BQ204" s="269"/>
      <c r="BR204" s="269"/>
      <c r="BS204" s="169"/>
      <c r="BT204" s="169"/>
      <c r="BU204" s="169"/>
      <c r="BV204" s="166"/>
      <c r="BW204" s="183">
        <v>4.7</v>
      </c>
      <c r="BX204" s="169">
        <v>4</v>
      </c>
      <c r="BY204" s="184">
        <v>3.6</v>
      </c>
      <c r="CA204" s="185">
        <v>3.6</v>
      </c>
      <c r="CB204" s="232" t="s">
        <v>416</v>
      </c>
      <c r="CC204" s="187"/>
      <c r="CD204" s="188">
        <v>3.8</v>
      </c>
      <c r="CE204" s="233" t="s">
        <v>416</v>
      </c>
      <c r="CF204" s="190"/>
      <c r="CG204" s="191">
        <v>2.9</v>
      </c>
      <c r="CH204" s="234" t="s">
        <v>418</v>
      </c>
      <c r="CI204" s="190"/>
      <c r="CJ204" s="235">
        <v>3.5192222219999998</v>
      </c>
      <c r="CL204" s="236">
        <v>3</v>
      </c>
      <c r="CM204" s="237">
        <v>1</v>
      </c>
      <c r="CN204" s="238">
        <v>1</v>
      </c>
      <c r="CP204" s="239">
        <v>4</v>
      </c>
      <c r="CQ204" s="240">
        <v>5</v>
      </c>
      <c r="CR204" s="240">
        <v>3</v>
      </c>
      <c r="CS204" s="240">
        <v>4</v>
      </c>
      <c r="CT204" s="241">
        <v>4</v>
      </c>
      <c r="CU204" s="242">
        <v>4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>
        <v>11</v>
      </c>
      <c r="DM204" s="248"/>
      <c r="DN204" s="248"/>
      <c r="DO204" s="249"/>
      <c r="DR204" s="250">
        <v>2.8</v>
      </c>
      <c r="DS204" s="397">
        <v>2.6</v>
      </c>
      <c r="DT204" s="397">
        <v>3.6</v>
      </c>
      <c r="DU204" s="398"/>
      <c r="DV204" s="391"/>
      <c r="DW204" s="253">
        <v>3.8</v>
      </c>
      <c r="DX204" s="399">
        <v>2.5</v>
      </c>
      <c r="DY204" s="399">
        <v>3.8</v>
      </c>
      <c r="DZ204" s="400"/>
      <c r="EA204" s="391"/>
      <c r="EB204" s="401">
        <v>3.7</v>
      </c>
      <c r="EC204" s="402">
        <v>2.4</v>
      </c>
      <c r="ED204" s="402">
        <v>2.9</v>
      </c>
      <c r="EE204" s="403"/>
      <c r="EF204" s="216">
        <v>3.2</v>
      </c>
      <c r="EG204" s="216">
        <v>2.6</v>
      </c>
      <c r="EH204" s="216">
        <v>3.5</v>
      </c>
      <c r="EI204" s="216">
        <v>0</v>
      </c>
      <c r="EJ204" s="566">
        <v>3.1</v>
      </c>
    </row>
    <row r="205" spans="1:141">
      <c r="A205" s="20">
        <f t="shared" si="4"/>
        <v>70433</v>
      </c>
      <c r="B205" s="456" t="s">
        <v>73</v>
      </c>
      <c r="C205" s="457" t="s">
        <v>175</v>
      </c>
      <c r="D205" s="457" t="s">
        <v>112</v>
      </c>
      <c r="E205" s="457">
        <v>0</v>
      </c>
      <c r="F205" s="223">
        <v>3.1</v>
      </c>
      <c r="G205" s="183">
        <v>2.1</v>
      </c>
      <c r="H205" s="183">
        <v>5</v>
      </c>
      <c r="I205" s="183">
        <v>5</v>
      </c>
      <c r="J205" s="183">
        <v>3.2</v>
      </c>
      <c r="K205" s="183">
        <v>2.4</v>
      </c>
      <c r="L205" s="183"/>
      <c r="M205" s="183"/>
      <c r="N205" s="183"/>
      <c r="O205" s="224"/>
      <c r="P205" s="167">
        <v>2</v>
      </c>
      <c r="Q205" s="223">
        <v>3.4</v>
      </c>
      <c r="R205" s="225"/>
      <c r="S205" s="225"/>
      <c r="T205" s="168"/>
      <c r="U205" s="168"/>
      <c r="V205" s="168"/>
      <c r="W205" s="166"/>
      <c r="X205" s="183">
        <v>4.4000000000000004</v>
      </c>
      <c r="Y205" s="169">
        <v>4</v>
      </c>
      <c r="Z205" s="170">
        <v>3.2</v>
      </c>
      <c r="AB205" s="223">
        <v>3.1</v>
      </c>
      <c r="AC205" s="183">
        <v>3</v>
      </c>
      <c r="AD205" s="183">
        <v>3.5</v>
      </c>
      <c r="AE205" s="183"/>
      <c r="AF205" s="183"/>
      <c r="AG205" s="183"/>
      <c r="AH205" s="183"/>
      <c r="AI205" s="183"/>
      <c r="AJ205" s="183"/>
      <c r="AK205" s="226"/>
      <c r="AL205" s="227"/>
      <c r="AM205" s="223">
        <v>3.2</v>
      </c>
      <c r="AN205" s="225"/>
      <c r="AO205" s="225"/>
      <c r="AP205" s="168"/>
      <c r="AQ205" s="168"/>
      <c r="AR205" s="168"/>
      <c r="AS205" s="166"/>
      <c r="AT205" s="183">
        <v>4.4000000000000004</v>
      </c>
      <c r="AU205" s="169">
        <v>4</v>
      </c>
      <c r="AV205" s="173">
        <v>3.2</v>
      </c>
      <c r="AX205" s="228"/>
      <c r="AY205" s="229"/>
      <c r="AZ205" s="229"/>
      <c r="BA205" s="229"/>
      <c r="BB205" s="229"/>
      <c r="BC205" s="230"/>
      <c r="BE205" s="231">
        <v>3.1</v>
      </c>
      <c r="BF205" s="183">
        <v>1</v>
      </c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2.1</v>
      </c>
      <c r="BQ205" s="225"/>
      <c r="BR205" s="225"/>
      <c r="BS205" s="168"/>
      <c r="BT205" s="168"/>
      <c r="BU205" s="168"/>
      <c r="BV205" s="166"/>
      <c r="BW205" s="183">
        <v>4.4000000000000004</v>
      </c>
      <c r="BX205" s="169">
        <v>4</v>
      </c>
      <c r="BY205" s="184">
        <v>3.2</v>
      </c>
      <c r="CA205" s="185">
        <v>3.3</v>
      </c>
      <c r="CB205" s="232" t="s">
        <v>416</v>
      </c>
      <c r="CC205" s="187"/>
      <c r="CD205" s="188">
        <v>3.4</v>
      </c>
      <c r="CE205" s="233" t="s">
        <v>416</v>
      </c>
      <c r="CF205" s="190"/>
      <c r="CG205" s="191">
        <v>2.4</v>
      </c>
      <c r="CH205" s="234" t="s">
        <v>418</v>
      </c>
      <c r="CI205" s="190"/>
      <c r="CJ205" s="235">
        <v>3.1183333329999998</v>
      </c>
      <c r="CL205" s="236">
        <v>2</v>
      </c>
      <c r="CM205" s="237">
        <v>2</v>
      </c>
      <c r="CN205" s="238">
        <v>2</v>
      </c>
      <c r="CP205" s="239">
        <v>5</v>
      </c>
      <c r="CQ205" s="240">
        <v>4</v>
      </c>
      <c r="CR205" s="240">
        <v>3</v>
      </c>
      <c r="CS205" s="240">
        <v>3</v>
      </c>
      <c r="CT205" s="241">
        <v>5</v>
      </c>
      <c r="CU205" s="242">
        <v>4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>
        <v>5</v>
      </c>
      <c r="DM205" s="248"/>
      <c r="DN205" s="248"/>
      <c r="DO205" s="249"/>
      <c r="DR205" s="250">
        <v>2.7</v>
      </c>
      <c r="DS205" s="397">
        <v>1.9</v>
      </c>
      <c r="DT205" s="397">
        <v>3.3</v>
      </c>
      <c r="DU205" s="398"/>
      <c r="DV205" s="391"/>
      <c r="DW205" s="253">
        <v>1.9</v>
      </c>
      <c r="DX205" s="399">
        <v>2.5</v>
      </c>
      <c r="DY205" s="399">
        <v>3.4</v>
      </c>
      <c r="DZ205" s="400"/>
      <c r="EA205" s="391"/>
      <c r="EB205" s="401">
        <v>3.1</v>
      </c>
      <c r="EC205" s="402">
        <v>1.5</v>
      </c>
      <c r="ED205" s="402">
        <v>2.4</v>
      </c>
      <c r="EE205" s="403"/>
      <c r="EF205" s="216">
        <v>2.6</v>
      </c>
      <c r="EG205" s="216">
        <v>1.9</v>
      </c>
      <c r="EH205" s="216">
        <v>3.1</v>
      </c>
      <c r="EI205" s="216">
        <v>0</v>
      </c>
      <c r="EJ205" s="566">
        <v>2.6</v>
      </c>
    </row>
    <row r="206" spans="1:141">
      <c r="A206" s="20">
        <f t="shared" si="4"/>
        <v>70434</v>
      </c>
      <c r="B206" s="456" t="s">
        <v>135</v>
      </c>
      <c r="C206" s="457" t="s">
        <v>116</v>
      </c>
      <c r="D206" s="457" t="s">
        <v>53</v>
      </c>
      <c r="E206" s="457">
        <v>0</v>
      </c>
      <c r="F206" s="223">
        <v>1</v>
      </c>
      <c r="G206" s="183">
        <v>1.5</v>
      </c>
      <c r="H206" s="183">
        <v>1</v>
      </c>
      <c r="I206" s="183">
        <v>1</v>
      </c>
      <c r="J206" s="183">
        <v>3.2</v>
      </c>
      <c r="K206" s="183">
        <v>1</v>
      </c>
      <c r="L206" s="183"/>
      <c r="M206" s="183"/>
      <c r="N206" s="183"/>
      <c r="O206" s="224"/>
      <c r="P206" s="167">
        <v>2.7</v>
      </c>
      <c r="Q206" s="223">
        <v>1.4</v>
      </c>
      <c r="R206" s="225"/>
      <c r="S206" s="225"/>
      <c r="T206" s="168"/>
      <c r="U206" s="168"/>
      <c r="V206" s="168"/>
      <c r="W206" s="166"/>
      <c r="X206" s="183">
        <v>4.4000000000000004</v>
      </c>
      <c r="Y206" s="169">
        <v>2.6</v>
      </c>
      <c r="Z206" s="170">
        <v>3.2</v>
      </c>
      <c r="AB206" s="223">
        <v>1</v>
      </c>
      <c r="AC206" s="183">
        <v>1</v>
      </c>
      <c r="AD206" s="183">
        <v>1</v>
      </c>
      <c r="AE206" s="183"/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4.7</v>
      </c>
      <c r="AU206" s="169">
        <v>2.6</v>
      </c>
      <c r="AV206" s="173">
        <v>3.2</v>
      </c>
      <c r="AX206" s="228"/>
      <c r="AY206" s="229"/>
      <c r="AZ206" s="229"/>
      <c r="BA206" s="229"/>
      <c r="BB206" s="229"/>
      <c r="BC206" s="230"/>
      <c r="BE206" s="231">
        <v>1</v>
      </c>
      <c r="BF206" s="183">
        <v>1</v>
      </c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/>
      <c r="BR206" s="225"/>
      <c r="BS206" s="168"/>
      <c r="BT206" s="168"/>
      <c r="BU206" s="168"/>
      <c r="BV206" s="166"/>
      <c r="BW206" s="183">
        <v>4.7</v>
      </c>
      <c r="BX206" s="169">
        <v>2.6</v>
      </c>
      <c r="BY206" s="184">
        <v>3.2</v>
      </c>
      <c r="CA206" s="185">
        <v>2.1</v>
      </c>
      <c r="CB206" s="232" t="s">
        <v>418</v>
      </c>
      <c r="CC206" s="187"/>
      <c r="CD206" s="188">
        <v>1.6</v>
      </c>
      <c r="CE206" s="233" t="s">
        <v>418</v>
      </c>
      <c r="CF206" s="190"/>
      <c r="CG206" s="191">
        <v>1.6</v>
      </c>
      <c r="CH206" s="234" t="s">
        <v>418</v>
      </c>
      <c r="CI206" s="190"/>
      <c r="CJ206" s="235">
        <v>1.9003333330000001</v>
      </c>
      <c r="CL206" s="236">
        <v>2</v>
      </c>
      <c r="CM206" s="237">
        <v>1</v>
      </c>
      <c r="CN206" s="238">
        <v>1</v>
      </c>
      <c r="CP206" s="239">
        <v>3</v>
      </c>
      <c r="CQ206" s="240">
        <v>2</v>
      </c>
      <c r="CR206" s="240">
        <v>1</v>
      </c>
      <c r="CS206" s="240">
        <v>3</v>
      </c>
      <c r="CT206" s="241">
        <v>4</v>
      </c>
      <c r="CU206" s="242">
        <v>2.6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>
        <v>8</v>
      </c>
      <c r="DM206" s="248"/>
      <c r="DN206" s="248"/>
      <c r="DO206" s="249"/>
      <c r="DR206" s="250">
        <v>2.5</v>
      </c>
      <c r="DS206" s="397">
        <v>2.1</v>
      </c>
      <c r="DT206" s="397">
        <v>2.1</v>
      </c>
      <c r="DU206" s="398"/>
      <c r="DV206" s="391"/>
      <c r="DW206" s="253">
        <v>1.4</v>
      </c>
      <c r="DX206" s="399">
        <v>1.5</v>
      </c>
      <c r="DY206" s="399">
        <v>1.6</v>
      </c>
      <c r="DZ206" s="400"/>
      <c r="EA206" s="391"/>
      <c r="EB206" s="401">
        <v>1.4</v>
      </c>
      <c r="EC206" s="402">
        <v>1.5</v>
      </c>
      <c r="ED206" s="402">
        <v>1.6</v>
      </c>
      <c r="EE206" s="403"/>
      <c r="EF206" s="216">
        <v>2.1</v>
      </c>
      <c r="EG206" s="216">
        <v>1.9</v>
      </c>
      <c r="EH206" s="216">
        <v>1.9</v>
      </c>
      <c r="EI206" s="216">
        <v>0</v>
      </c>
      <c r="EJ206" s="566">
        <v>1.9</v>
      </c>
    </row>
    <row r="207" spans="1:141">
      <c r="A207" s="20">
        <f t="shared" si="4"/>
        <v>70435</v>
      </c>
      <c r="B207" s="456" t="s">
        <v>122</v>
      </c>
      <c r="C207" s="457" t="s">
        <v>379</v>
      </c>
      <c r="D207" s="457" t="s">
        <v>404</v>
      </c>
      <c r="E207" s="457" t="s">
        <v>83</v>
      </c>
      <c r="F207" s="223">
        <v>5</v>
      </c>
      <c r="G207" s="183">
        <v>2.8</v>
      </c>
      <c r="H207" s="183">
        <v>2</v>
      </c>
      <c r="I207" s="183">
        <v>5</v>
      </c>
      <c r="J207" s="183">
        <v>3.5</v>
      </c>
      <c r="K207" s="183">
        <v>3.4</v>
      </c>
      <c r="L207" s="183"/>
      <c r="M207" s="183"/>
      <c r="N207" s="183"/>
      <c r="O207" s="224"/>
      <c r="P207" s="167">
        <v>4</v>
      </c>
      <c r="Q207" s="223">
        <v>3.6</v>
      </c>
      <c r="R207" s="225"/>
      <c r="S207" s="225"/>
      <c r="T207" s="168"/>
      <c r="U207" s="168"/>
      <c r="V207" s="168"/>
      <c r="W207" s="166"/>
      <c r="X207" s="183">
        <v>4.4000000000000004</v>
      </c>
      <c r="Y207" s="169">
        <v>4.4000000000000004</v>
      </c>
      <c r="Z207" s="170">
        <v>3.5</v>
      </c>
      <c r="AB207" s="223">
        <v>5</v>
      </c>
      <c r="AC207" s="183">
        <v>5</v>
      </c>
      <c r="AD207" s="183">
        <v>3.5</v>
      </c>
      <c r="AE207" s="183"/>
      <c r="AF207" s="183"/>
      <c r="AG207" s="183"/>
      <c r="AH207" s="183"/>
      <c r="AI207" s="183"/>
      <c r="AJ207" s="183"/>
      <c r="AK207" s="226"/>
      <c r="AL207" s="227"/>
      <c r="AM207" s="223">
        <v>4.5</v>
      </c>
      <c r="AN207" s="225"/>
      <c r="AO207" s="225"/>
      <c r="AP207" s="168"/>
      <c r="AQ207" s="168"/>
      <c r="AR207" s="168"/>
      <c r="AS207" s="166"/>
      <c r="AT207" s="183">
        <v>5</v>
      </c>
      <c r="AU207" s="169">
        <v>4.4000000000000004</v>
      </c>
      <c r="AV207" s="173">
        <v>3.5</v>
      </c>
      <c r="AX207" s="228"/>
      <c r="AY207" s="229"/>
      <c r="AZ207" s="229"/>
      <c r="BA207" s="229"/>
      <c r="BB207" s="229"/>
      <c r="BC207" s="230"/>
      <c r="BE207" s="231">
        <v>5</v>
      </c>
      <c r="BF207" s="183">
        <v>5</v>
      </c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5</v>
      </c>
      <c r="BQ207" s="225"/>
      <c r="BR207" s="225"/>
      <c r="BS207" s="168"/>
      <c r="BT207" s="168"/>
      <c r="BU207" s="168"/>
      <c r="BV207" s="166"/>
      <c r="BW207" s="183">
        <v>5</v>
      </c>
      <c r="BX207" s="169">
        <v>4.4000000000000004</v>
      </c>
      <c r="BY207" s="184">
        <v>3.5</v>
      </c>
      <c r="CA207" s="185">
        <v>3.8</v>
      </c>
      <c r="CB207" s="232" t="s">
        <v>416</v>
      </c>
      <c r="CC207" s="187"/>
      <c r="CD207" s="188">
        <v>4.5</v>
      </c>
      <c r="CE207" s="233" t="s">
        <v>417</v>
      </c>
      <c r="CF207" s="190"/>
      <c r="CG207" s="191">
        <v>4.9000000000000004</v>
      </c>
      <c r="CH207" s="234" t="s">
        <v>421</v>
      </c>
      <c r="CI207" s="190"/>
      <c r="CJ207" s="235">
        <v>4.1609999999999996</v>
      </c>
      <c r="CL207" s="236">
        <v>2</v>
      </c>
      <c r="CM207" s="237"/>
      <c r="CN207" s="238"/>
      <c r="CP207" s="239">
        <v>5</v>
      </c>
      <c r="CQ207" s="240">
        <v>4</v>
      </c>
      <c r="CR207" s="240">
        <v>3</v>
      </c>
      <c r="CS207" s="240">
        <v>5</v>
      </c>
      <c r="CT207" s="241">
        <v>5</v>
      </c>
      <c r="CU207" s="242">
        <v>4.4000000000000004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>
        <v>12</v>
      </c>
      <c r="DM207" s="248"/>
      <c r="DN207" s="248"/>
      <c r="DO207" s="249"/>
      <c r="DR207" s="250">
        <v>4.7</v>
      </c>
      <c r="DS207" s="397">
        <v>3.9</v>
      </c>
      <c r="DT207" s="397">
        <v>3.8</v>
      </c>
      <c r="DU207" s="398"/>
      <c r="DV207" s="391"/>
      <c r="DW207" s="253">
        <v>5</v>
      </c>
      <c r="DX207" s="399">
        <v>4.9000000000000004</v>
      </c>
      <c r="DY207" s="399">
        <v>4.5</v>
      </c>
      <c r="DZ207" s="400"/>
      <c r="EA207" s="391"/>
      <c r="EB207" s="401">
        <v>5</v>
      </c>
      <c r="EC207" s="402">
        <v>4.9000000000000004</v>
      </c>
      <c r="ED207" s="402">
        <v>4.9000000000000004</v>
      </c>
      <c r="EE207" s="403"/>
      <c r="EF207" s="216">
        <v>4.8</v>
      </c>
      <c r="EG207" s="216">
        <v>4.3</v>
      </c>
      <c r="EH207" s="216">
        <v>4.2</v>
      </c>
      <c r="EI207" s="216">
        <v>0</v>
      </c>
      <c r="EJ207" s="566">
        <v>4.4000000000000004</v>
      </c>
    </row>
    <row r="208" spans="1:141">
      <c r="A208" s="20">
        <f t="shared" si="4"/>
        <v>70436</v>
      </c>
      <c r="B208" s="456" t="s">
        <v>405</v>
      </c>
      <c r="C208" s="457" t="s">
        <v>134</v>
      </c>
      <c r="D208" s="457" t="s">
        <v>107</v>
      </c>
      <c r="E208" s="457" t="s">
        <v>169</v>
      </c>
      <c r="F208" s="223">
        <v>1</v>
      </c>
      <c r="G208" s="183">
        <v>1</v>
      </c>
      <c r="H208" s="183">
        <v>1</v>
      </c>
      <c r="I208" s="183">
        <v>1</v>
      </c>
      <c r="J208" s="183">
        <v>3.6</v>
      </c>
      <c r="K208" s="183">
        <v>1</v>
      </c>
      <c r="L208" s="183"/>
      <c r="M208" s="183"/>
      <c r="N208" s="183"/>
      <c r="O208" s="224"/>
      <c r="P208" s="167">
        <v>2</v>
      </c>
      <c r="Q208" s="223">
        <v>1.4</v>
      </c>
      <c r="R208" s="225"/>
      <c r="S208" s="225"/>
      <c r="T208" s="168"/>
      <c r="U208" s="168"/>
      <c r="V208" s="168"/>
      <c r="W208" s="166"/>
      <c r="X208" s="183">
        <v>3.5</v>
      </c>
      <c r="Y208" s="169">
        <v>3.4</v>
      </c>
      <c r="Z208" s="170">
        <v>3.6</v>
      </c>
      <c r="AB208" s="223">
        <v>1</v>
      </c>
      <c r="AC208" s="183">
        <v>1</v>
      </c>
      <c r="AD208" s="183">
        <v>1</v>
      </c>
      <c r="AE208" s="183"/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3.8</v>
      </c>
      <c r="AU208" s="169">
        <v>3.4</v>
      </c>
      <c r="AV208" s="173">
        <v>3.6</v>
      </c>
      <c r="AX208" s="228"/>
      <c r="AY208" s="229"/>
      <c r="AZ208" s="229"/>
      <c r="BA208" s="229"/>
      <c r="BB208" s="229"/>
      <c r="BC208" s="230"/>
      <c r="BE208" s="231">
        <v>1</v>
      </c>
      <c r="BF208" s="183">
        <v>1</v>
      </c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/>
      <c r="BR208" s="225"/>
      <c r="BS208" s="168"/>
      <c r="BT208" s="168"/>
      <c r="BU208" s="168"/>
      <c r="BV208" s="166"/>
      <c r="BW208" s="183">
        <v>3.8</v>
      </c>
      <c r="BX208" s="169">
        <v>3.4</v>
      </c>
      <c r="BY208" s="184">
        <v>3.6</v>
      </c>
      <c r="CA208" s="185">
        <v>2</v>
      </c>
      <c r="CB208" s="232" t="s">
        <v>418</v>
      </c>
      <c r="CC208" s="187"/>
      <c r="CD208" s="188">
        <v>1.5</v>
      </c>
      <c r="CE208" s="233" t="s">
        <v>418</v>
      </c>
      <c r="CF208" s="190"/>
      <c r="CG208" s="191">
        <v>1.5</v>
      </c>
      <c r="CH208" s="234" t="s">
        <v>418</v>
      </c>
      <c r="CI208" s="190"/>
      <c r="CJ208" s="235">
        <v>1.783111111</v>
      </c>
      <c r="CL208" s="236">
        <v>5</v>
      </c>
      <c r="CM208" s="237">
        <v>4</v>
      </c>
      <c r="CN208" s="238">
        <v>4</v>
      </c>
      <c r="CP208" s="239">
        <v>3</v>
      </c>
      <c r="CQ208" s="240">
        <v>3</v>
      </c>
      <c r="CR208" s="240">
        <v>3</v>
      </c>
      <c r="CS208" s="240">
        <v>4</v>
      </c>
      <c r="CT208" s="241">
        <v>4</v>
      </c>
      <c r="CU208" s="242">
        <v>3.4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>
        <v>4</v>
      </c>
      <c r="DM208" s="248"/>
      <c r="DN208" s="248"/>
      <c r="DO208" s="249"/>
      <c r="DR208" s="250">
        <v>1.9</v>
      </c>
      <c r="DS208" s="397">
        <v>1.4</v>
      </c>
      <c r="DT208" s="397">
        <v>2</v>
      </c>
      <c r="DU208" s="398"/>
      <c r="DV208" s="391"/>
      <c r="DW208" s="253">
        <v>1.4</v>
      </c>
      <c r="DX208" s="399">
        <v>1.4</v>
      </c>
      <c r="DY208" s="399">
        <v>1.5</v>
      </c>
      <c r="DZ208" s="400"/>
      <c r="EA208" s="391"/>
      <c r="EB208" s="401">
        <v>2</v>
      </c>
      <c r="EC208" s="402">
        <v>1.4</v>
      </c>
      <c r="ED208" s="402">
        <v>1.5</v>
      </c>
      <c r="EE208" s="403"/>
      <c r="EF208" s="216">
        <v>1.8</v>
      </c>
      <c r="EG208" s="216">
        <v>1.4</v>
      </c>
      <c r="EH208" s="216">
        <v>1.8</v>
      </c>
      <c r="EI208" s="216">
        <v>0</v>
      </c>
      <c r="EJ208" s="566">
        <v>1.7</v>
      </c>
    </row>
    <row r="209" spans="1:140">
      <c r="A209" s="20">
        <f t="shared" si="4"/>
        <v>70437</v>
      </c>
      <c r="B209" s="456" t="s">
        <v>406</v>
      </c>
      <c r="C209" s="457" t="s">
        <v>280</v>
      </c>
      <c r="D209" s="457" t="s">
        <v>407</v>
      </c>
      <c r="E209" s="457" t="s">
        <v>142</v>
      </c>
      <c r="F209" s="223">
        <v>1</v>
      </c>
      <c r="G209" s="183">
        <v>1.2</v>
      </c>
      <c r="H209" s="183">
        <v>1</v>
      </c>
      <c r="I209" s="183">
        <v>1</v>
      </c>
      <c r="J209" s="183">
        <v>3.7</v>
      </c>
      <c r="K209" s="183">
        <v>1</v>
      </c>
      <c r="L209" s="183"/>
      <c r="M209" s="183"/>
      <c r="N209" s="183"/>
      <c r="O209" s="224"/>
      <c r="P209" s="167">
        <v>2.2999999999999998</v>
      </c>
      <c r="Q209" s="223">
        <v>1.5</v>
      </c>
      <c r="R209" s="225"/>
      <c r="S209" s="225"/>
      <c r="T209" s="168"/>
      <c r="U209" s="168"/>
      <c r="V209" s="168"/>
      <c r="W209" s="166"/>
      <c r="X209" s="183">
        <v>1.7</v>
      </c>
      <c r="Y209" s="169">
        <v>3</v>
      </c>
      <c r="Z209" s="170">
        <v>3.7</v>
      </c>
      <c r="AB209" s="223">
        <v>1</v>
      </c>
      <c r="AC209" s="183">
        <v>1</v>
      </c>
      <c r="AD209" s="183">
        <v>1</v>
      </c>
      <c r="AE209" s="183"/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4.0999999999999996</v>
      </c>
      <c r="AU209" s="169">
        <v>3</v>
      </c>
      <c r="AV209" s="173">
        <v>3.7</v>
      </c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/>
      <c r="BR209" s="225"/>
      <c r="BS209" s="168"/>
      <c r="BT209" s="168"/>
      <c r="BU209" s="168"/>
      <c r="BV209" s="166"/>
      <c r="BW209" s="183">
        <v>4.4000000000000004</v>
      </c>
      <c r="BX209" s="169">
        <v>3</v>
      </c>
      <c r="BY209" s="184">
        <v>3.7</v>
      </c>
      <c r="CA209" s="185">
        <v>1.9</v>
      </c>
      <c r="CB209" s="232" t="s">
        <v>418</v>
      </c>
      <c r="CC209" s="187"/>
      <c r="CD209" s="188">
        <v>1.5</v>
      </c>
      <c r="CE209" s="233" t="s">
        <v>418</v>
      </c>
      <c r="CF209" s="190"/>
      <c r="CG209" s="191">
        <v>1.6</v>
      </c>
      <c r="CH209" s="234" t="s">
        <v>418</v>
      </c>
      <c r="CI209" s="190"/>
      <c r="CJ209" s="235">
        <v>1.737333333</v>
      </c>
      <c r="CL209" s="236">
        <v>11</v>
      </c>
      <c r="CM209" s="237">
        <v>3</v>
      </c>
      <c r="CN209" s="238">
        <v>2</v>
      </c>
      <c r="CP209" s="239">
        <v>3</v>
      </c>
      <c r="CQ209" s="240">
        <v>3</v>
      </c>
      <c r="CR209" s="240">
        <v>3</v>
      </c>
      <c r="CS209" s="240">
        <v>3</v>
      </c>
      <c r="CT209" s="241">
        <v>3</v>
      </c>
      <c r="CU209" s="242">
        <v>3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>
        <v>7</v>
      </c>
      <c r="DM209" s="248"/>
      <c r="DN209" s="248"/>
      <c r="DO209" s="249"/>
      <c r="DR209" s="250">
        <v>1.9</v>
      </c>
      <c r="DS209" s="397">
        <v>1.9</v>
      </c>
      <c r="DT209" s="397">
        <v>1.9</v>
      </c>
      <c r="DU209" s="398"/>
      <c r="DV209" s="391"/>
      <c r="DW209" s="253">
        <v>1.4</v>
      </c>
      <c r="DX209" s="399">
        <v>1.6</v>
      </c>
      <c r="DY209" s="399">
        <v>1.5</v>
      </c>
      <c r="DZ209" s="400"/>
      <c r="EA209" s="391"/>
      <c r="EB209" s="401">
        <v>1.4</v>
      </c>
      <c r="EC209" s="402">
        <v>1.6</v>
      </c>
      <c r="ED209" s="402">
        <v>1.6</v>
      </c>
      <c r="EE209" s="403"/>
      <c r="EF209" s="216">
        <v>1.7</v>
      </c>
      <c r="EG209" s="216">
        <v>1.8</v>
      </c>
      <c r="EH209" s="216">
        <v>1.7</v>
      </c>
      <c r="EI209" s="216">
        <v>0</v>
      </c>
      <c r="EJ209" s="566">
        <v>1.7</v>
      </c>
    </row>
    <row r="210" spans="1:140">
      <c r="A210" s="20">
        <f t="shared" si="4"/>
        <v>70438</v>
      </c>
      <c r="B210" s="456" t="s">
        <v>41</v>
      </c>
      <c r="C210" s="457" t="s">
        <v>77</v>
      </c>
      <c r="D210" s="457" t="s">
        <v>66</v>
      </c>
      <c r="E210" s="457">
        <v>0</v>
      </c>
      <c r="F210" s="223">
        <v>3.1</v>
      </c>
      <c r="G210" s="183">
        <v>2.1</v>
      </c>
      <c r="H210" s="183">
        <v>2.2999999999999998</v>
      </c>
      <c r="I210" s="183">
        <v>5</v>
      </c>
      <c r="J210" s="183">
        <v>2.9</v>
      </c>
      <c r="K210" s="183">
        <v>5</v>
      </c>
      <c r="L210" s="183"/>
      <c r="M210" s="183"/>
      <c r="N210" s="183"/>
      <c r="O210" s="224"/>
      <c r="P210" s="167">
        <v>3.3</v>
      </c>
      <c r="Q210" s="223">
        <v>3.4</v>
      </c>
      <c r="R210" s="225"/>
      <c r="S210" s="225"/>
      <c r="T210" s="168"/>
      <c r="U210" s="168"/>
      <c r="V210" s="168"/>
      <c r="W210" s="166"/>
      <c r="X210" s="183">
        <v>4.0999999999999996</v>
      </c>
      <c r="Y210" s="169">
        <v>3.8</v>
      </c>
      <c r="Z210" s="170">
        <v>2.9</v>
      </c>
      <c r="AB210" s="223">
        <v>3.1</v>
      </c>
      <c r="AC210" s="183">
        <v>1</v>
      </c>
      <c r="AD210" s="183">
        <v>1</v>
      </c>
      <c r="AE210" s="183"/>
      <c r="AF210" s="183"/>
      <c r="AG210" s="183"/>
      <c r="AH210" s="183"/>
      <c r="AI210" s="183"/>
      <c r="AJ210" s="183"/>
      <c r="AK210" s="226"/>
      <c r="AL210" s="227"/>
      <c r="AM210" s="223">
        <v>1.7</v>
      </c>
      <c r="AN210" s="225"/>
      <c r="AO210" s="225"/>
      <c r="AP210" s="168"/>
      <c r="AQ210" s="168"/>
      <c r="AR210" s="168"/>
      <c r="AS210" s="166"/>
      <c r="AT210" s="183">
        <v>4.7</v>
      </c>
      <c r="AU210" s="169">
        <v>3.8</v>
      </c>
      <c r="AV210" s="173">
        <v>2.9</v>
      </c>
      <c r="AX210" s="228"/>
      <c r="AY210" s="229"/>
      <c r="AZ210" s="229"/>
      <c r="BA210" s="229"/>
      <c r="BB210" s="229"/>
      <c r="BC210" s="230"/>
      <c r="BE210" s="231">
        <v>1</v>
      </c>
      <c r="BF210" s="183">
        <v>1</v>
      </c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1</v>
      </c>
      <c r="BQ210" s="225"/>
      <c r="BR210" s="225"/>
      <c r="BS210" s="168"/>
      <c r="BT210" s="168"/>
      <c r="BU210" s="168"/>
      <c r="BV210" s="166"/>
      <c r="BW210" s="183">
        <v>4.7</v>
      </c>
      <c r="BX210" s="169">
        <v>3.8</v>
      </c>
      <c r="BY210" s="184">
        <v>2.9</v>
      </c>
      <c r="CA210" s="185">
        <v>3.4</v>
      </c>
      <c r="CB210" s="232" t="s">
        <v>416</v>
      </c>
      <c r="CC210" s="187"/>
      <c r="CD210" s="188">
        <v>2.2000000000000002</v>
      </c>
      <c r="CE210" s="233" t="s">
        <v>418</v>
      </c>
      <c r="CF210" s="190"/>
      <c r="CG210" s="191">
        <v>1.6</v>
      </c>
      <c r="CH210" s="234" t="s">
        <v>418</v>
      </c>
      <c r="CI210" s="190"/>
      <c r="CJ210" s="235">
        <v>2.823888889</v>
      </c>
      <c r="CL210" s="236">
        <v>3</v>
      </c>
      <c r="CM210" s="237">
        <v>1</v>
      </c>
      <c r="CN210" s="238">
        <v>1</v>
      </c>
      <c r="CP210" s="239">
        <v>3</v>
      </c>
      <c r="CQ210" s="240">
        <v>4</v>
      </c>
      <c r="CR210" s="240">
        <v>3</v>
      </c>
      <c r="CS210" s="240">
        <v>4</v>
      </c>
      <c r="CT210" s="241">
        <v>5</v>
      </c>
      <c r="CU210" s="242">
        <v>3.8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>
        <v>10</v>
      </c>
      <c r="DM210" s="248"/>
      <c r="DN210" s="248"/>
      <c r="DO210" s="249"/>
      <c r="DR210" s="250">
        <v>2.8</v>
      </c>
      <c r="DS210" s="397">
        <v>1.6</v>
      </c>
      <c r="DT210" s="397">
        <v>3.4</v>
      </c>
      <c r="DU210" s="398"/>
      <c r="DV210" s="391"/>
      <c r="DW210" s="253">
        <v>1.4</v>
      </c>
      <c r="DX210" s="399">
        <v>1.5</v>
      </c>
      <c r="DY210" s="399">
        <v>2.2000000000000002</v>
      </c>
      <c r="DZ210" s="400"/>
      <c r="EA210" s="391"/>
      <c r="EB210" s="401">
        <v>3</v>
      </c>
      <c r="EC210" s="402">
        <v>1.5</v>
      </c>
      <c r="ED210" s="402">
        <v>1.6</v>
      </c>
      <c r="EE210" s="403"/>
      <c r="EF210" s="216">
        <v>2.6</v>
      </c>
      <c r="EG210" s="216">
        <v>1.6</v>
      </c>
      <c r="EH210" s="216">
        <v>2.8</v>
      </c>
      <c r="EI210" s="216">
        <v>0</v>
      </c>
      <c r="EJ210" s="566">
        <v>2.2999999999999998</v>
      </c>
    </row>
    <row r="211" spans="1:140">
      <c r="A211" s="20">
        <f t="shared" si="4"/>
        <v>70439</v>
      </c>
      <c r="B211" s="456">
        <v>0</v>
      </c>
      <c r="C211" s="457">
        <v>0</v>
      </c>
      <c r="D211" s="457">
        <v>0</v>
      </c>
      <c r="E211" s="457">
        <v>0</v>
      </c>
      <c r="F211" s="223"/>
      <c r="G211" s="183"/>
      <c r="H211" s="183"/>
      <c r="I211" s="183"/>
      <c r="J211" s="183"/>
      <c r="K211" s="183"/>
      <c r="L211" s="183"/>
      <c r="M211" s="183"/>
      <c r="N211" s="183"/>
      <c r="O211" s="224"/>
      <c r="P211" s="167"/>
      <c r="Q211" s="223">
        <v>0</v>
      </c>
      <c r="R211" s="225"/>
      <c r="S211" s="225"/>
      <c r="T211" s="168"/>
      <c r="U211" s="168"/>
      <c r="V211" s="168"/>
      <c r="W211" s="166"/>
      <c r="X211" s="183">
        <v>0</v>
      </c>
      <c r="Y211" s="169">
        <v>0</v>
      </c>
      <c r="Z211" s="170">
        <v>0</v>
      </c>
      <c r="AB211" s="223"/>
      <c r="AC211" s="183"/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>
        <v>0</v>
      </c>
      <c r="AN211" s="225"/>
      <c r="AO211" s="225"/>
      <c r="AP211" s="168"/>
      <c r="AQ211" s="168"/>
      <c r="AR211" s="168"/>
      <c r="AS211" s="166"/>
      <c r="AT211" s="183">
        <v>0</v>
      </c>
      <c r="AU211" s="169">
        <v>0</v>
      </c>
      <c r="AV211" s="173">
        <v>0</v>
      </c>
      <c r="AX211" s="228"/>
      <c r="AY211" s="229"/>
      <c r="AZ211" s="229"/>
      <c r="BA211" s="229"/>
      <c r="BB211" s="229"/>
      <c r="BC211" s="230"/>
      <c r="BE211" s="231"/>
      <c r="BF211" s="183"/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>
        <v>0</v>
      </c>
      <c r="BQ211" s="225"/>
      <c r="BR211" s="225"/>
      <c r="BS211" s="168"/>
      <c r="BT211" s="168"/>
      <c r="BU211" s="168"/>
      <c r="BV211" s="166"/>
      <c r="BW211" s="183">
        <v>0</v>
      </c>
      <c r="BX211" s="169">
        <v>0</v>
      </c>
      <c r="BY211" s="184">
        <v>0</v>
      </c>
      <c r="CA211" s="185">
        <v>0</v>
      </c>
      <c r="CB211" s="232">
        <v>0</v>
      </c>
      <c r="CC211" s="187"/>
      <c r="CD211" s="188">
        <v>0</v>
      </c>
      <c r="CE211" s="233">
        <v>0</v>
      </c>
      <c r="CF211" s="190"/>
      <c r="CG211" s="191">
        <v>0</v>
      </c>
      <c r="CH211" s="234">
        <v>0</v>
      </c>
      <c r="CI211" s="190"/>
      <c r="CJ211" s="235">
        <v>0</v>
      </c>
      <c r="CL211" s="236"/>
      <c r="CM211" s="237"/>
      <c r="CN211" s="238"/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7">
        <v>0</v>
      </c>
      <c r="DT211" s="397">
        <v>0</v>
      </c>
      <c r="DU211" s="398"/>
      <c r="DV211" s="391"/>
      <c r="DW211" s="253">
        <v>0</v>
      </c>
      <c r="DX211" s="399">
        <v>0</v>
      </c>
      <c r="DY211" s="399">
        <v>0</v>
      </c>
      <c r="DZ211" s="400"/>
      <c r="EA211" s="391"/>
      <c r="EB211" s="401">
        <v>0</v>
      </c>
      <c r="EC211" s="402">
        <v>0</v>
      </c>
      <c r="ED211" s="402">
        <v>0</v>
      </c>
      <c r="EE211" s="403"/>
      <c r="EF211" s="216">
        <v>0</v>
      </c>
      <c r="EG211" s="216">
        <v>0</v>
      </c>
      <c r="EH211" s="216">
        <v>0</v>
      </c>
      <c r="EI211" s="216">
        <v>0</v>
      </c>
      <c r="EJ211" s="566">
        <v>0</v>
      </c>
    </row>
    <row r="212" spans="1:140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/>
      <c r="Q212" s="223">
        <v>0</v>
      </c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>
        <v>0</v>
      </c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>
        <v>0</v>
      </c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>
        <v>0</v>
      </c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>
        <v>0</v>
      </c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>
        <v>0</v>
      </c>
      <c r="DU212" s="398"/>
      <c r="DV212" s="391"/>
      <c r="DW212" s="253">
        <v>0</v>
      </c>
      <c r="DX212" s="399">
        <v>0</v>
      </c>
      <c r="DY212" s="399">
        <v>0</v>
      </c>
      <c r="DZ212" s="400"/>
      <c r="EA212" s="391"/>
      <c r="EB212" s="401">
        <v>0</v>
      </c>
      <c r="EC212" s="402">
        <v>0</v>
      </c>
      <c r="ED212" s="402">
        <v>0</v>
      </c>
      <c r="EE212" s="403"/>
      <c r="EF212" s="216">
        <v>0</v>
      </c>
      <c r="EG212" s="216">
        <v>0</v>
      </c>
      <c r="EH212" s="216">
        <v>0</v>
      </c>
      <c r="EI212" s="216">
        <v>0</v>
      </c>
      <c r="EJ212" s="566">
        <v>0</v>
      </c>
    </row>
    <row r="213" spans="1:140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/>
      <c r="Q213" s="223">
        <v>0</v>
      </c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>
        <v>0</v>
      </c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>
        <v>0</v>
      </c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>
        <v>0</v>
      </c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>
        <v>0</v>
      </c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>
        <v>0</v>
      </c>
      <c r="DU213" s="398"/>
      <c r="DV213" s="391"/>
      <c r="DW213" s="253">
        <v>0</v>
      </c>
      <c r="DX213" s="399">
        <v>0</v>
      </c>
      <c r="DY213" s="399">
        <v>0</v>
      </c>
      <c r="DZ213" s="400"/>
      <c r="EA213" s="391"/>
      <c r="EB213" s="401">
        <v>0</v>
      </c>
      <c r="EC213" s="402">
        <v>0</v>
      </c>
      <c r="ED213" s="402">
        <v>0</v>
      </c>
      <c r="EE213" s="403"/>
      <c r="EF213" s="216">
        <v>0</v>
      </c>
      <c r="EG213" s="216">
        <v>0</v>
      </c>
      <c r="EH213" s="216">
        <v>0</v>
      </c>
      <c r="EI213" s="216">
        <v>0</v>
      </c>
      <c r="EJ213" s="566">
        <v>0</v>
      </c>
    </row>
    <row r="214" spans="1:140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/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>
        <v>0</v>
      </c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>
        <v>0</v>
      </c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>
        <v>0</v>
      </c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>
        <v>0</v>
      </c>
      <c r="DU214" s="398"/>
      <c r="DV214" s="391"/>
      <c r="DW214" s="253">
        <v>0</v>
      </c>
      <c r="DX214" s="399">
        <v>0</v>
      </c>
      <c r="DY214" s="399">
        <v>0</v>
      </c>
      <c r="DZ214" s="400"/>
      <c r="EA214" s="391"/>
      <c r="EB214" s="401">
        <v>0</v>
      </c>
      <c r="EC214" s="402">
        <v>0</v>
      </c>
      <c r="ED214" s="402">
        <v>0</v>
      </c>
      <c r="EE214" s="403"/>
      <c r="EF214" s="216">
        <v>0</v>
      </c>
      <c r="EG214" s="216">
        <v>0</v>
      </c>
      <c r="EH214" s="216">
        <v>0</v>
      </c>
      <c r="EI214" s="216">
        <v>0</v>
      </c>
      <c r="EJ214" s="566">
        <v>0</v>
      </c>
    </row>
    <row r="215" spans="1:140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>
        <v>0</v>
      </c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>
        <v>0</v>
      </c>
      <c r="DU215" s="398"/>
      <c r="DV215" s="391"/>
      <c r="DW215" s="253">
        <v>0</v>
      </c>
      <c r="DX215" s="399">
        <v>0</v>
      </c>
      <c r="DY215" s="399">
        <v>0</v>
      </c>
      <c r="DZ215" s="400"/>
      <c r="EA215" s="391"/>
      <c r="EB215" s="401">
        <v>0</v>
      </c>
      <c r="EC215" s="402">
        <v>0</v>
      </c>
      <c r="ED215" s="402">
        <v>0</v>
      </c>
      <c r="EE215" s="403"/>
      <c r="EF215" s="216">
        <v>0</v>
      </c>
      <c r="EG215" s="216">
        <v>0</v>
      </c>
      <c r="EH215" s="216">
        <v>0</v>
      </c>
      <c r="EI215" s="216">
        <v>0</v>
      </c>
      <c r="EJ215" s="566">
        <v>0</v>
      </c>
    </row>
    <row r="216" spans="1:140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>
        <v>0</v>
      </c>
      <c r="DU216" s="398"/>
      <c r="DV216" s="391"/>
      <c r="DW216" s="253">
        <v>0</v>
      </c>
      <c r="DX216" s="399">
        <v>0</v>
      </c>
      <c r="DY216" s="399">
        <v>0</v>
      </c>
      <c r="DZ216" s="400"/>
      <c r="EA216" s="391"/>
      <c r="EB216" s="401">
        <v>0</v>
      </c>
      <c r="EC216" s="402">
        <v>0</v>
      </c>
      <c r="ED216" s="402">
        <v>0</v>
      </c>
      <c r="EE216" s="403"/>
      <c r="EF216" s="216">
        <v>0</v>
      </c>
      <c r="EG216" s="216">
        <v>0</v>
      </c>
      <c r="EH216" s="216">
        <v>0</v>
      </c>
      <c r="EI216" s="216">
        <v>0</v>
      </c>
      <c r="EJ216" s="566">
        <v>0</v>
      </c>
    </row>
    <row r="217" spans="1:140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>
        <v>0</v>
      </c>
      <c r="DU217" s="398"/>
      <c r="DV217" s="391"/>
      <c r="DW217" s="253">
        <v>0</v>
      </c>
      <c r="DX217" s="399">
        <v>0</v>
      </c>
      <c r="DY217" s="399">
        <v>0</v>
      </c>
      <c r="DZ217" s="400"/>
      <c r="EA217" s="391"/>
      <c r="EB217" s="401">
        <v>0</v>
      </c>
      <c r="EC217" s="402">
        <v>0</v>
      </c>
      <c r="ED217" s="402">
        <v>0</v>
      </c>
      <c r="EE217" s="403"/>
      <c r="EF217" s="216">
        <v>0</v>
      </c>
      <c r="EG217" s="216">
        <v>0</v>
      </c>
      <c r="EH217" s="216">
        <v>0</v>
      </c>
      <c r="EI217" s="216">
        <v>0</v>
      </c>
      <c r="EJ217" s="566">
        <v>0</v>
      </c>
    </row>
    <row r="218" spans="1:140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>
        <v>0</v>
      </c>
      <c r="DU218" s="398"/>
      <c r="DV218" s="391"/>
      <c r="DW218" s="253">
        <v>0</v>
      </c>
      <c r="DX218" s="399">
        <v>0</v>
      </c>
      <c r="DY218" s="399">
        <v>0</v>
      </c>
      <c r="DZ218" s="400"/>
      <c r="EA218" s="391"/>
      <c r="EB218" s="401">
        <v>0</v>
      </c>
      <c r="EC218" s="402">
        <v>0</v>
      </c>
      <c r="ED218" s="402">
        <v>0</v>
      </c>
      <c r="EE218" s="403"/>
      <c r="EF218" s="216">
        <v>0</v>
      </c>
      <c r="EG218" s="216">
        <v>0</v>
      </c>
      <c r="EH218" s="216">
        <v>0</v>
      </c>
      <c r="EI218" s="216">
        <v>0</v>
      </c>
      <c r="EJ218" s="566">
        <v>0</v>
      </c>
    </row>
    <row r="219" spans="1:140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>
        <v>0</v>
      </c>
      <c r="DU219" s="398"/>
      <c r="DV219" s="391"/>
      <c r="DW219" s="253">
        <v>0</v>
      </c>
      <c r="DX219" s="399">
        <v>0</v>
      </c>
      <c r="DY219" s="399">
        <v>0</v>
      </c>
      <c r="DZ219" s="400"/>
      <c r="EA219" s="391"/>
      <c r="EB219" s="401">
        <v>0</v>
      </c>
      <c r="EC219" s="402">
        <v>0</v>
      </c>
      <c r="ED219" s="402">
        <v>0</v>
      </c>
      <c r="EE219" s="403"/>
      <c r="EF219" s="216">
        <v>0</v>
      </c>
      <c r="EG219" s="216">
        <v>0</v>
      </c>
      <c r="EH219" s="216">
        <v>0</v>
      </c>
      <c r="EI219" s="216">
        <v>0</v>
      </c>
      <c r="EJ219" s="566">
        <v>0</v>
      </c>
    </row>
    <row r="220" spans="1:140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>
        <v>0</v>
      </c>
      <c r="DU220" s="398"/>
      <c r="DV220" s="391"/>
      <c r="DW220" s="253">
        <v>0</v>
      </c>
      <c r="DX220" s="399">
        <v>0</v>
      </c>
      <c r="DY220" s="399">
        <v>0</v>
      </c>
      <c r="DZ220" s="400"/>
      <c r="EA220" s="391"/>
      <c r="EB220" s="401">
        <v>0</v>
      </c>
      <c r="EC220" s="402">
        <v>0</v>
      </c>
      <c r="ED220" s="402">
        <v>0</v>
      </c>
      <c r="EE220" s="403"/>
      <c r="EF220" s="216">
        <v>0</v>
      </c>
      <c r="EG220" s="216">
        <v>0</v>
      </c>
      <c r="EH220" s="216">
        <v>0</v>
      </c>
      <c r="EI220" s="216">
        <v>0</v>
      </c>
      <c r="EJ220" s="566">
        <v>0</v>
      </c>
    </row>
    <row r="221" spans="1:140" ht="15" customHeight="1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>
        <v>0</v>
      </c>
      <c r="DU221" s="398"/>
      <c r="DV221" s="391"/>
      <c r="DW221" s="253">
        <v>0</v>
      </c>
      <c r="DX221" s="399">
        <v>0</v>
      </c>
      <c r="DY221" s="399">
        <v>0</v>
      </c>
      <c r="DZ221" s="400"/>
      <c r="EA221" s="391"/>
      <c r="EB221" s="401">
        <v>0</v>
      </c>
      <c r="EC221" s="402">
        <v>0</v>
      </c>
      <c r="ED221" s="402">
        <v>0</v>
      </c>
      <c r="EE221" s="403"/>
      <c r="EF221" s="216">
        <v>0</v>
      </c>
      <c r="EG221" s="216">
        <v>0</v>
      </c>
      <c r="EH221" s="216">
        <v>0</v>
      </c>
      <c r="EI221" s="216">
        <v>0</v>
      </c>
      <c r="EJ221" s="566">
        <v>0</v>
      </c>
    </row>
    <row r="222" spans="1:140" ht="15" customHeight="1" thickBot="1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>
        <v>0</v>
      </c>
      <c r="DU222" s="407"/>
      <c r="DV222" s="408"/>
      <c r="DW222" s="322">
        <v>0</v>
      </c>
      <c r="DX222" s="409">
        <v>0</v>
      </c>
      <c r="DY222" s="409">
        <v>0</v>
      </c>
      <c r="DZ222" s="410"/>
      <c r="EA222" s="408"/>
      <c r="EB222" s="411">
        <v>0</v>
      </c>
      <c r="EC222" s="412">
        <v>0</v>
      </c>
      <c r="ED222" s="412">
        <v>0</v>
      </c>
      <c r="EE222" s="413"/>
      <c r="EF222" s="72">
        <v>0</v>
      </c>
      <c r="EG222" s="72">
        <v>0</v>
      </c>
      <c r="EH222" s="72">
        <v>0</v>
      </c>
      <c r="EI222" s="72">
        <v>0</v>
      </c>
      <c r="EJ222" s="566">
        <v>0</v>
      </c>
    </row>
    <row r="223" spans="1:140" ht="15" customHeight="1" thickTop="1" thickBot="1">
      <c r="A223" s="459" t="s">
        <v>181</v>
      </c>
      <c r="B223" s="460">
        <v>43775</v>
      </c>
      <c r="C223" s="461"/>
      <c r="D223" s="461"/>
      <c r="E223" s="461"/>
      <c r="F223" s="327" t="s">
        <v>455</v>
      </c>
      <c r="G223" s="327" t="s">
        <v>456</v>
      </c>
      <c r="H223" s="327" t="s">
        <v>457</v>
      </c>
      <c r="I223" s="327" t="s">
        <v>472</v>
      </c>
      <c r="J223" s="327" t="s">
        <v>437</v>
      </c>
      <c r="K223" s="327" t="s">
        <v>479</v>
      </c>
      <c r="L223" s="327"/>
      <c r="M223" s="327"/>
      <c r="N223" s="327"/>
      <c r="O223" s="327"/>
      <c r="P223" s="329" t="s">
        <v>254</v>
      </c>
      <c r="Q223" s="330" t="s">
        <v>439</v>
      </c>
      <c r="R223" s="330"/>
      <c r="S223" s="330"/>
      <c r="T223" s="330"/>
      <c r="U223" s="330"/>
      <c r="V223" s="330"/>
      <c r="W223" s="330"/>
      <c r="X223" s="332" t="s">
        <v>255</v>
      </c>
      <c r="Y223" s="332" t="s">
        <v>256</v>
      </c>
      <c r="Z223" s="332" t="s">
        <v>257</v>
      </c>
      <c r="AA223" s="334"/>
      <c r="AB223" s="335" t="s">
        <v>458</v>
      </c>
      <c r="AC223" s="414" t="s">
        <v>459</v>
      </c>
      <c r="AD223" s="414" t="s">
        <v>494</v>
      </c>
      <c r="AE223" s="414"/>
      <c r="AF223" s="414"/>
      <c r="AG223" s="414"/>
      <c r="AH223" s="414"/>
      <c r="AI223" s="414"/>
      <c r="AJ223" s="414"/>
      <c r="AK223" s="414"/>
      <c r="AL223" s="327"/>
      <c r="AM223" s="333" t="s">
        <v>470</v>
      </c>
      <c r="AN223" s="330"/>
      <c r="AO223" s="330"/>
      <c r="AP223" s="330"/>
      <c r="AQ223" s="330"/>
      <c r="AR223" s="330"/>
      <c r="AS223" s="330"/>
      <c r="AT223" s="338" t="s">
        <v>255</v>
      </c>
      <c r="AU223" s="338" t="s">
        <v>256</v>
      </c>
      <c r="AV223" s="340" t="s">
        <v>257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 t="s">
        <v>495</v>
      </c>
      <c r="BF223" s="344" t="s">
        <v>496</v>
      </c>
      <c r="BG223" s="344"/>
      <c r="BH223" s="344"/>
      <c r="BI223" s="344"/>
      <c r="BJ223" s="344"/>
      <c r="BK223" s="344"/>
      <c r="BL223" s="344"/>
      <c r="BM223" s="344"/>
      <c r="BN223" s="344"/>
      <c r="BO223" s="344"/>
      <c r="BP223" s="345" t="s">
        <v>483</v>
      </c>
      <c r="BQ223" s="346"/>
      <c r="BR223" s="346"/>
      <c r="BS223" s="346"/>
      <c r="BT223" s="346"/>
      <c r="BU223" s="346"/>
      <c r="BV223" s="346"/>
      <c r="BW223" s="347" t="s">
        <v>255</v>
      </c>
      <c r="BX223" s="347" t="s">
        <v>256</v>
      </c>
      <c r="BY223" s="347" t="s">
        <v>257</v>
      </c>
      <c r="CA223" s="348" t="s">
        <v>258</v>
      </c>
      <c r="CB223" s="415">
        <v>0</v>
      </c>
      <c r="CC223" s="416"/>
      <c r="CD223" s="417" t="s">
        <v>258</v>
      </c>
      <c r="CE223" s="418">
        <v>28</v>
      </c>
      <c r="CF223" s="416"/>
      <c r="CG223" s="417" t="s">
        <v>258</v>
      </c>
      <c r="CH223" s="418">
        <v>0</v>
      </c>
      <c r="CI223" s="350"/>
      <c r="CJ223" s="352">
        <v>24</v>
      </c>
      <c r="CL223" s="353"/>
      <c r="CM223" s="354"/>
      <c r="CN223" s="355"/>
      <c r="CP223" s="356"/>
      <c r="CQ223" s="357"/>
      <c r="CR223" s="357"/>
      <c r="CS223" s="357"/>
      <c r="CT223" s="357"/>
      <c r="CU223" s="358"/>
      <c r="CW223" s="359"/>
      <c r="CX223" s="591" t="s">
        <v>259</v>
      </c>
      <c r="CY223" s="591"/>
      <c r="CZ223" s="360">
        <v>0</v>
      </c>
      <c r="DA223" s="361"/>
      <c r="DB223" s="362"/>
      <c r="DC223" s="592" t="s">
        <v>259</v>
      </c>
      <c r="DD223" s="592"/>
      <c r="DE223" s="363">
        <v>0</v>
      </c>
      <c r="DF223" s="364"/>
      <c r="DG223" s="362"/>
      <c r="DH223" s="592" t="s">
        <v>259</v>
      </c>
      <c r="DI223" s="592"/>
      <c r="DJ223" s="363">
        <v>0</v>
      </c>
      <c r="DK223" s="365"/>
      <c r="DL223" s="366"/>
      <c r="DM223" s="367"/>
      <c r="DN223" s="367"/>
      <c r="DO223" s="368"/>
      <c r="DR223" s="369">
        <v>38</v>
      </c>
      <c r="DS223" s="370">
        <v>38</v>
      </c>
      <c r="DT223" s="370">
        <v>38</v>
      </c>
      <c r="DU223" s="371">
        <v>0</v>
      </c>
      <c r="DV223" s="72"/>
      <c r="DW223" s="372">
        <v>38</v>
      </c>
      <c r="DX223" s="373">
        <v>38</v>
      </c>
      <c r="DY223" s="373">
        <v>37</v>
      </c>
      <c r="DZ223" s="374">
        <v>0</v>
      </c>
      <c r="EA223" s="72"/>
      <c r="EB223" s="375">
        <v>38</v>
      </c>
      <c r="EC223" s="376">
        <v>38</v>
      </c>
      <c r="ED223" s="376">
        <v>37</v>
      </c>
      <c r="EE223" s="377">
        <v>0</v>
      </c>
      <c r="EF223" s="72">
        <v>38</v>
      </c>
      <c r="EG223" s="72">
        <v>38</v>
      </c>
      <c r="EH223" s="72">
        <v>38</v>
      </c>
      <c r="EI223" s="72">
        <v>0</v>
      </c>
      <c r="EJ223" s="566">
        <v>31</v>
      </c>
    </row>
    <row r="224" spans="1:140" ht="17.25" thickTop="1" thickBot="1">
      <c r="A224" t="s">
        <v>302</v>
      </c>
      <c r="F224" s="378"/>
      <c r="G224" s="378"/>
      <c r="H224" s="378"/>
      <c r="I224" s="378"/>
      <c r="J224" s="378">
        <v>9</v>
      </c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  <c r="EF224" s="72"/>
      <c r="EG224" s="72"/>
      <c r="EH224" s="72"/>
      <c r="EI224" s="72"/>
      <c r="EJ224" s="566"/>
    </row>
    <row r="225" spans="1:141" ht="20.25" thickTop="1" thickBot="1">
      <c r="A225" s="41" t="str">
        <f>+A169</f>
        <v>I.E LUIS LOPEZ DE MESA</v>
      </c>
      <c r="B225" s="438"/>
      <c r="C225" s="438"/>
      <c r="D225" s="439">
        <v>43775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408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665" t="s">
        <v>0</v>
      </c>
      <c r="AN225" s="666"/>
      <c r="AO225" s="666"/>
      <c r="AP225" s="666"/>
      <c r="AQ225" s="666"/>
      <c r="AR225" s="666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667" t="s">
        <v>1</v>
      </c>
      <c r="BQ225" s="667"/>
      <c r="BR225" s="667"/>
      <c r="BS225" s="667"/>
      <c r="BT225" s="667"/>
      <c r="BU225" s="56"/>
      <c r="BV225" s="57"/>
      <c r="BW225" s="55"/>
      <c r="BX225" s="55">
        <v>705</v>
      </c>
      <c r="BY225" s="58"/>
      <c r="BZ225" s="47"/>
      <c r="CA225" s="668" t="s">
        <v>227</v>
      </c>
      <c r="CB225" s="669"/>
      <c r="CC225" s="669"/>
      <c r="CD225" s="669"/>
      <c r="CE225" s="669"/>
      <c r="CF225" s="669"/>
      <c r="CG225" s="669"/>
      <c r="CH225" s="669"/>
      <c r="CI225" s="669"/>
      <c r="CJ225" s="670"/>
      <c r="CK225" s="47"/>
      <c r="CL225" s="47"/>
      <c r="CM225" s="47"/>
      <c r="CN225" s="47"/>
      <c r="CO225" s="47"/>
      <c r="CP225" s="671" t="s">
        <v>2</v>
      </c>
      <c r="CQ225" s="672"/>
      <c r="CR225" s="672"/>
      <c r="CS225" s="672"/>
      <c r="CT225" s="672"/>
      <c r="CU225" s="673"/>
      <c r="CV225" s="47"/>
      <c r="CW225" s="674" t="s">
        <v>228</v>
      </c>
      <c r="CX225" s="675"/>
      <c r="CY225" s="675"/>
      <c r="CZ225" s="675"/>
      <c r="DA225" s="675"/>
      <c r="DB225" s="675"/>
      <c r="DC225" s="675"/>
      <c r="DD225" s="675"/>
      <c r="DE225" s="675"/>
      <c r="DF225" s="675"/>
      <c r="DG225" s="675"/>
      <c r="DH225" s="675"/>
      <c r="DI225" s="675"/>
      <c r="DJ225" s="675"/>
      <c r="DK225" s="675"/>
      <c r="DL225" s="675"/>
      <c r="DM225" s="675"/>
      <c r="DN225" s="675"/>
      <c r="DO225" s="676"/>
      <c r="DP225" s="47"/>
      <c r="DQ225" s="47"/>
      <c r="DR225" s="617" t="s">
        <v>3</v>
      </c>
      <c r="DS225" s="618"/>
      <c r="DT225" s="618"/>
      <c r="DU225" s="618"/>
      <c r="DV225" s="618"/>
      <c r="DW225" s="618"/>
      <c r="DX225" s="618"/>
      <c r="DY225" s="618"/>
      <c r="DZ225" s="618"/>
      <c r="EA225" s="618"/>
      <c r="EB225" s="618"/>
      <c r="EC225" s="618"/>
      <c r="ED225" s="618"/>
      <c r="EE225" s="619"/>
      <c r="EF225" s="567"/>
      <c r="EG225" s="567"/>
      <c r="EH225" s="567">
        <v>705</v>
      </c>
      <c r="EI225" s="567"/>
      <c r="EJ225" s="566"/>
    </row>
    <row r="226" spans="1:141" ht="16.899999999999999" customHeight="1" thickTop="1" thickBot="1">
      <c r="A226" s="441" t="str">
        <f>+A170</f>
        <v>año</v>
      </c>
      <c r="B226" s="442">
        <v>2019</v>
      </c>
      <c r="C226" s="443" t="s">
        <v>4</v>
      </c>
      <c r="D226" s="19" t="s">
        <v>408</v>
      </c>
      <c r="E226" s="444"/>
      <c r="F226" s="620" t="s">
        <v>6</v>
      </c>
      <c r="G226" s="620"/>
      <c r="H226" s="620"/>
      <c r="I226" s="620"/>
      <c r="J226" s="620"/>
      <c r="K226" s="620"/>
      <c r="L226" s="620"/>
      <c r="M226" s="620"/>
      <c r="N226" s="620"/>
      <c r="O226" s="620"/>
      <c r="P226" s="59">
        <v>10</v>
      </c>
      <c r="Q226" s="621" t="s">
        <v>7</v>
      </c>
      <c r="R226" s="622"/>
      <c r="S226" s="622"/>
      <c r="T226" s="622"/>
      <c r="U226" s="622"/>
      <c r="V226" s="622"/>
      <c r="W226" s="60">
        <v>1</v>
      </c>
      <c r="X226" s="623" t="s">
        <v>8</v>
      </c>
      <c r="Y226" s="624"/>
      <c r="Z226" s="625"/>
      <c r="AA226" s="47"/>
      <c r="AB226" s="626" t="s">
        <v>6</v>
      </c>
      <c r="AC226" s="627"/>
      <c r="AD226" s="627"/>
      <c r="AE226" s="627"/>
      <c r="AF226" s="627"/>
      <c r="AG226" s="627"/>
      <c r="AH226" s="627"/>
      <c r="AI226" s="627"/>
      <c r="AJ226" s="627"/>
      <c r="AK226" s="627"/>
      <c r="AL226" s="61">
        <v>1</v>
      </c>
      <c r="AM226" s="628" t="s">
        <v>7</v>
      </c>
      <c r="AN226" s="629"/>
      <c r="AO226" s="629"/>
      <c r="AP226" s="629"/>
      <c r="AQ226" s="629"/>
      <c r="AR226" s="629"/>
      <c r="AS226" s="62">
        <v>1</v>
      </c>
      <c r="AT226" s="630" t="s">
        <v>8</v>
      </c>
      <c r="AU226" s="631"/>
      <c r="AV226" s="632"/>
      <c r="AW226" s="47"/>
      <c r="AX226" s="633" t="s">
        <v>229</v>
      </c>
      <c r="AY226" s="634"/>
      <c r="AZ226" s="634"/>
      <c r="BA226" s="634"/>
      <c r="BB226" s="635"/>
      <c r="BC226" s="63">
        <v>1</v>
      </c>
      <c r="BD226" s="47"/>
      <c r="BE226" s="636" t="s">
        <v>6</v>
      </c>
      <c r="BF226" s="637"/>
      <c r="BG226" s="637"/>
      <c r="BH226" s="637"/>
      <c r="BI226" s="637"/>
      <c r="BJ226" s="637"/>
      <c r="BK226" s="637"/>
      <c r="BL226" s="637"/>
      <c r="BM226" s="637"/>
      <c r="BN226" s="637"/>
      <c r="BO226" s="64">
        <v>1</v>
      </c>
      <c r="BP226" s="638" t="s">
        <v>7</v>
      </c>
      <c r="BQ226" s="639"/>
      <c r="BR226" s="639"/>
      <c r="BS226" s="639"/>
      <c r="BT226" s="639"/>
      <c r="BU226" s="639"/>
      <c r="BV226" s="65">
        <v>1</v>
      </c>
      <c r="BW226" s="640" t="s">
        <v>8</v>
      </c>
      <c r="BX226" s="641"/>
      <c r="BY226" s="642"/>
      <c r="BZ226" s="47"/>
      <c r="CA226" s="643" t="s">
        <v>230</v>
      </c>
      <c r="CB226" s="644"/>
      <c r="CC226" s="66"/>
      <c r="CD226" s="645" t="s">
        <v>231</v>
      </c>
      <c r="CE226" s="646"/>
      <c r="CF226" s="66"/>
      <c r="CG226" s="647" t="s">
        <v>232</v>
      </c>
      <c r="CH226" s="648"/>
      <c r="CI226" s="66">
        <v>705</v>
      </c>
      <c r="CJ226" s="649" t="s">
        <v>233</v>
      </c>
      <c r="CK226" s="47"/>
      <c r="CL226" s="651" t="s">
        <v>234</v>
      </c>
      <c r="CM226" s="652"/>
      <c r="CN226" s="653"/>
      <c r="CO226" s="47"/>
      <c r="CP226" s="597" t="s">
        <v>235</v>
      </c>
      <c r="CQ226" s="598"/>
      <c r="CR226" s="598"/>
      <c r="CS226" s="598"/>
      <c r="CT226" s="598"/>
      <c r="CU226" s="599"/>
      <c r="CV226" s="47"/>
      <c r="CW226" s="600" t="s">
        <v>485</v>
      </c>
      <c r="CX226" s="601"/>
      <c r="CY226" s="601"/>
      <c r="CZ226" s="380"/>
      <c r="DA226" s="71"/>
      <c r="DB226" s="584" t="s">
        <v>486</v>
      </c>
      <c r="DC226" s="585"/>
      <c r="DD226" s="585"/>
      <c r="DE226" s="381"/>
      <c r="DF226" s="71"/>
      <c r="DG226" s="586" t="s">
        <v>487</v>
      </c>
      <c r="DH226" s="587"/>
      <c r="DI226" s="587"/>
      <c r="DJ226" s="382"/>
      <c r="DK226" s="71"/>
      <c r="DL226" s="588" t="s">
        <v>239</v>
      </c>
      <c r="DM226" s="589"/>
      <c r="DN226" s="589"/>
      <c r="DO226" s="590"/>
      <c r="DP226" s="47"/>
      <c r="DQ226" s="47"/>
      <c r="DR226" s="581" t="s">
        <v>408</v>
      </c>
      <c r="DS226" s="582"/>
      <c r="DT226" s="582"/>
      <c r="DU226" s="583"/>
      <c r="DV226" s="72"/>
      <c r="DW226" s="654" t="s">
        <v>0</v>
      </c>
      <c r="DX226" s="655"/>
      <c r="DY226" s="655"/>
      <c r="DZ226" s="656"/>
      <c r="EA226" s="72"/>
      <c r="EB226" s="657" t="s">
        <v>1</v>
      </c>
      <c r="EC226" s="658"/>
      <c r="ED226" s="658"/>
      <c r="EE226" s="659"/>
      <c r="EF226" s="567" t="s">
        <v>223</v>
      </c>
      <c r="EG226" s="567"/>
      <c r="EH226" s="567"/>
      <c r="EI226" s="567"/>
      <c r="EJ226" s="566"/>
    </row>
    <row r="227" spans="1:141" ht="18.75" thickTop="1" thickBot="1">
      <c r="A227" s="462" t="s">
        <v>409</v>
      </c>
      <c r="B227" s="446" t="s">
        <v>9</v>
      </c>
      <c r="C227" s="447">
        <v>705</v>
      </c>
      <c r="D227" s="448" t="s">
        <v>10</v>
      </c>
      <c r="E227" s="449" t="s">
        <v>17</v>
      </c>
      <c r="F227" s="547">
        <v>0.4</v>
      </c>
      <c r="G227" s="661"/>
      <c r="H227" s="662" t="s">
        <v>240</v>
      </c>
      <c r="I227" s="662"/>
      <c r="J227" s="662"/>
      <c r="K227" s="662"/>
      <c r="L227" s="662"/>
      <c r="M227" s="662"/>
      <c r="N227" s="662"/>
      <c r="O227" s="663"/>
      <c r="P227" s="73">
        <v>0.2</v>
      </c>
      <c r="Q227" s="608">
        <v>0.4</v>
      </c>
      <c r="R227" s="609"/>
      <c r="S227" s="610" t="s">
        <v>241</v>
      </c>
      <c r="T227" s="610"/>
      <c r="U227" s="610"/>
      <c r="V227" s="610"/>
      <c r="W227" s="611"/>
      <c r="X227" s="74">
        <v>0.1</v>
      </c>
      <c r="Y227" s="75">
        <v>0.05</v>
      </c>
      <c r="Z227" s="76">
        <v>0.05</v>
      </c>
      <c r="AA227" s="47"/>
      <c r="AB227" s="664">
        <v>0.4</v>
      </c>
      <c r="AC227" s="610"/>
      <c r="AD227" s="613" t="s">
        <v>240</v>
      </c>
      <c r="AE227" s="613"/>
      <c r="AF227" s="613"/>
      <c r="AG227" s="613"/>
      <c r="AH227" s="613"/>
      <c r="AI227" s="613"/>
      <c r="AJ227" s="613"/>
      <c r="AK227" s="613"/>
      <c r="AL227" s="614"/>
      <c r="AM227" s="608">
        <v>0.4</v>
      </c>
      <c r="AN227" s="609"/>
      <c r="AO227" s="610" t="s">
        <v>241</v>
      </c>
      <c r="AP227" s="610"/>
      <c r="AQ227" s="610"/>
      <c r="AR227" s="610"/>
      <c r="AS227" s="611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12">
        <v>0.4</v>
      </c>
      <c r="BF227" s="610"/>
      <c r="BG227" s="613" t="s">
        <v>240</v>
      </c>
      <c r="BH227" s="613"/>
      <c r="BI227" s="613"/>
      <c r="BJ227" s="613"/>
      <c r="BK227" s="613"/>
      <c r="BL227" s="613"/>
      <c r="BM227" s="613"/>
      <c r="BN227" s="613"/>
      <c r="BO227" s="614"/>
      <c r="BP227" s="608">
        <v>0.4</v>
      </c>
      <c r="BQ227" s="609"/>
      <c r="BR227" s="610" t="s">
        <v>241</v>
      </c>
      <c r="BS227" s="610"/>
      <c r="BT227" s="610"/>
      <c r="BU227" s="610"/>
      <c r="BV227" s="611"/>
      <c r="BW227" s="74">
        <v>0.1</v>
      </c>
      <c r="BX227" s="75">
        <v>0.05</v>
      </c>
      <c r="BY227" s="81">
        <v>0.05</v>
      </c>
      <c r="BZ227" s="47"/>
      <c r="CA227" s="615">
        <v>1</v>
      </c>
      <c r="CB227" s="616"/>
      <c r="CC227" s="82"/>
      <c r="CD227" s="593">
        <v>1</v>
      </c>
      <c r="CE227" s="594"/>
      <c r="CF227" s="82"/>
      <c r="CG227" s="595">
        <v>1</v>
      </c>
      <c r="CH227" s="596"/>
      <c r="CI227" s="82"/>
      <c r="CJ227" s="650"/>
      <c r="CK227" s="47"/>
      <c r="CL227" s="83">
        <v>23</v>
      </c>
      <c r="CM227" s="84">
        <v>0</v>
      </c>
      <c r="CN227" s="85">
        <v>0</v>
      </c>
      <c r="CO227" s="47"/>
      <c r="CP227" s="86" t="s">
        <v>13</v>
      </c>
      <c r="CQ227" s="87"/>
      <c r="CR227" s="88"/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15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242</v>
      </c>
      <c r="DS227" s="99" t="s">
        <v>243</v>
      </c>
      <c r="DT227" s="100" t="s">
        <v>244</v>
      </c>
      <c r="DU227" s="101" t="s">
        <v>245</v>
      </c>
      <c r="DV227" s="72"/>
      <c r="DW227" s="102" t="s">
        <v>242</v>
      </c>
      <c r="DX227" s="103" t="s">
        <v>243</v>
      </c>
      <c r="DY227" s="104" t="s">
        <v>244</v>
      </c>
      <c r="DZ227" s="105" t="s">
        <v>245</v>
      </c>
      <c r="EA227" s="106"/>
      <c r="EB227" s="107" t="s">
        <v>242</v>
      </c>
      <c r="EC227" s="108" t="s">
        <v>243</v>
      </c>
      <c r="ED227" s="109" t="s">
        <v>244</v>
      </c>
      <c r="EE227" s="110" t="s">
        <v>245</v>
      </c>
      <c r="EF227" s="568" t="s">
        <v>242</v>
      </c>
      <c r="EG227" s="568" t="s">
        <v>243</v>
      </c>
      <c r="EH227" s="568" t="s">
        <v>244</v>
      </c>
      <c r="EI227" s="568" t="s">
        <v>245</v>
      </c>
      <c r="EJ227" s="566"/>
    </row>
    <row r="228" spans="1:141" ht="24.6" customHeight="1" thickTop="1" thickBot="1">
      <c r="A228" s="450" t="s">
        <v>182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6</v>
      </c>
      <c r="L228" s="112">
        <v>7</v>
      </c>
      <c r="M228" s="112">
        <v>8</v>
      </c>
      <c r="N228" s="112">
        <v>9</v>
      </c>
      <c r="O228" s="113">
        <v>10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19</v>
      </c>
      <c r="Y228" s="112">
        <v>20</v>
      </c>
      <c r="Z228" s="117">
        <v>21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20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02">
        <v>1</v>
      </c>
      <c r="CB228" s="603"/>
      <c r="CC228" s="140"/>
      <c r="CD228" s="604">
        <v>0</v>
      </c>
      <c r="CE228" s="605"/>
      <c r="CF228" s="140"/>
      <c r="CG228" s="606">
        <v>0</v>
      </c>
      <c r="CH228" s="607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246</v>
      </c>
      <c r="CV228" s="47"/>
      <c r="CW228" s="149" t="s">
        <v>247</v>
      </c>
      <c r="CX228" s="150" t="s">
        <v>12</v>
      </c>
      <c r="CY228" s="150" t="s">
        <v>248</v>
      </c>
      <c r="CZ228" s="151" t="s">
        <v>249</v>
      </c>
      <c r="DA228" s="152"/>
      <c r="DB228" s="149" t="s">
        <v>247</v>
      </c>
      <c r="DC228" s="150" t="s">
        <v>12</v>
      </c>
      <c r="DD228" s="150" t="s">
        <v>248</v>
      </c>
      <c r="DE228" s="151" t="s">
        <v>249</v>
      </c>
      <c r="DF228" s="152"/>
      <c r="DG228" s="149" t="s">
        <v>247</v>
      </c>
      <c r="DH228" s="150" t="s">
        <v>12</v>
      </c>
      <c r="DI228" s="150" t="s">
        <v>248</v>
      </c>
      <c r="DJ228" s="151" t="s">
        <v>249</v>
      </c>
      <c r="DK228" s="152"/>
      <c r="DL228" s="153" t="s">
        <v>250</v>
      </c>
      <c r="DM228" s="154" t="s">
        <v>251</v>
      </c>
      <c r="DN228" s="154" t="s">
        <v>252</v>
      </c>
      <c r="DO228" s="154" t="s">
        <v>253</v>
      </c>
      <c r="DP228" s="47"/>
      <c r="DQ228" s="47"/>
      <c r="DR228" s="383" t="s">
        <v>246</v>
      </c>
      <c r="DS228" s="384" t="s">
        <v>246</v>
      </c>
      <c r="DT228" s="384" t="s">
        <v>246</v>
      </c>
      <c r="DU228" s="385" t="s">
        <v>246</v>
      </c>
      <c r="DV228" s="72"/>
      <c r="DW228" s="158" t="s">
        <v>246</v>
      </c>
      <c r="DX228" s="159" t="s">
        <v>246</v>
      </c>
      <c r="DY228" s="159" t="s">
        <v>246</v>
      </c>
      <c r="DZ228" s="160" t="s">
        <v>246</v>
      </c>
      <c r="EA228" s="72"/>
      <c r="EB228" s="386" t="s">
        <v>246</v>
      </c>
      <c r="EC228" s="387" t="s">
        <v>246</v>
      </c>
      <c r="ED228" s="387" t="s">
        <v>246</v>
      </c>
      <c r="EE228" s="388" t="s">
        <v>246</v>
      </c>
      <c r="EF228" s="72"/>
      <c r="EG228" s="72"/>
      <c r="EH228" s="72"/>
      <c r="EI228" s="72"/>
      <c r="EJ228" s="566" t="s">
        <v>246</v>
      </c>
    </row>
    <row r="229" spans="1:141" ht="16.5" thickTop="1">
      <c r="A229" s="20">
        <f>+C227*100+1</f>
        <v>70501</v>
      </c>
      <c r="B229" s="454" t="s">
        <v>44</v>
      </c>
      <c r="C229" s="455" t="s">
        <v>109</v>
      </c>
      <c r="D229" s="455" t="s">
        <v>51</v>
      </c>
      <c r="E229" s="455" t="s">
        <v>97</v>
      </c>
      <c r="F229" s="164">
        <v>1</v>
      </c>
      <c r="G229" s="165">
        <v>1</v>
      </c>
      <c r="H229" s="165">
        <v>3.3</v>
      </c>
      <c r="I229" s="165">
        <v>3.8</v>
      </c>
      <c r="J229" s="165">
        <v>1</v>
      </c>
      <c r="K229" s="165">
        <v>1</v>
      </c>
      <c r="L229" s="165">
        <v>1</v>
      </c>
      <c r="M229" s="165">
        <v>1</v>
      </c>
      <c r="N229" s="165">
        <v>1</v>
      </c>
      <c r="O229" s="166">
        <v>5</v>
      </c>
      <c r="P229" s="167">
        <v>0</v>
      </c>
      <c r="Q229" s="164">
        <v>1.9</v>
      </c>
      <c r="R229" s="168"/>
      <c r="S229" s="168"/>
      <c r="T229" s="168"/>
      <c r="U229" s="168"/>
      <c r="V229" s="168"/>
      <c r="W229" s="166"/>
      <c r="X229" s="165">
        <v>4.4000000000000004</v>
      </c>
      <c r="Y229" s="169">
        <v>3</v>
      </c>
      <c r="Z229" s="170">
        <v>3.7</v>
      </c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>
        <v>0</v>
      </c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2.7</v>
      </c>
      <c r="CB229" s="186" t="s">
        <v>418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2.6861111110000002</v>
      </c>
      <c r="CL229" s="194">
        <v>2</v>
      </c>
      <c r="CM229" s="195"/>
      <c r="CN229" s="196"/>
      <c r="CP229" s="423">
        <v>3</v>
      </c>
      <c r="CQ229" s="424">
        <v>3</v>
      </c>
      <c r="CR229" s="424">
        <v>3</v>
      </c>
      <c r="CS229" s="424">
        <v>3</v>
      </c>
      <c r="CT229" s="425">
        <v>3</v>
      </c>
      <c r="CU229" s="200">
        <v>3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2.5</v>
      </c>
      <c r="DT229" s="389">
        <v>2.7</v>
      </c>
      <c r="DU229" s="390"/>
      <c r="DV229" s="391"/>
      <c r="DW229" s="217">
        <v>0</v>
      </c>
      <c r="DX229" s="392">
        <v>0</v>
      </c>
      <c r="DY229" s="392">
        <v>0</v>
      </c>
      <c r="DZ229" s="393"/>
      <c r="EA229" s="391"/>
      <c r="EB229" s="394">
        <v>0</v>
      </c>
      <c r="EC229" s="395">
        <v>0</v>
      </c>
      <c r="ED229" s="395">
        <v>0</v>
      </c>
      <c r="EE229" s="396"/>
      <c r="EF229" s="216">
        <v>2.2999999999999998</v>
      </c>
      <c r="EG229" s="216">
        <v>2.5</v>
      </c>
      <c r="EH229" s="216">
        <v>2.7</v>
      </c>
      <c r="EI229" s="216">
        <v>0</v>
      </c>
      <c r="EJ229" s="566">
        <v>2.5</v>
      </c>
    </row>
    <row r="230" spans="1:141">
      <c r="A230" s="20">
        <f>+A229+1</f>
        <v>70502</v>
      </c>
      <c r="B230" s="456" t="s">
        <v>44</v>
      </c>
      <c r="C230" s="457" t="s">
        <v>338</v>
      </c>
      <c r="D230" s="457" t="s">
        <v>169</v>
      </c>
      <c r="E230" s="457">
        <v>0</v>
      </c>
      <c r="F230" s="223">
        <v>3.5</v>
      </c>
      <c r="G230" s="183">
        <v>1</v>
      </c>
      <c r="H230" s="183">
        <v>1</v>
      </c>
      <c r="I230" s="183">
        <v>4.5</v>
      </c>
      <c r="J230" s="183">
        <v>4.5</v>
      </c>
      <c r="K230" s="183">
        <v>4.5</v>
      </c>
      <c r="L230" s="183">
        <v>2</v>
      </c>
      <c r="M230" s="183">
        <v>5</v>
      </c>
      <c r="N230" s="183">
        <v>3</v>
      </c>
      <c r="O230" s="224">
        <v>5</v>
      </c>
      <c r="P230" s="167">
        <v>0</v>
      </c>
      <c r="Q230" s="223">
        <v>3.4</v>
      </c>
      <c r="R230" s="225"/>
      <c r="S230" s="225"/>
      <c r="T230" s="168"/>
      <c r="U230" s="168"/>
      <c r="V230" s="168"/>
      <c r="W230" s="166"/>
      <c r="X230" s="183">
        <v>3.8</v>
      </c>
      <c r="Y230" s="169">
        <v>4.8</v>
      </c>
      <c r="Z230" s="170">
        <v>4.9000000000000004</v>
      </c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>
        <v>0</v>
      </c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4.3</v>
      </c>
      <c r="CB230" s="232" t="s">
        <v>417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4.2644444439999996</v>
      </c>
      <c r="CL230" s="236">
        <v>4</v>
      </c>
      <c r="CM230" s="237"/>
      <c r="CN230" s="238"/>
      <c r="CP230" s="426">
        <v>5</v>
      </c>
      <c r="CQ230" s="427">
        <v>5</v>
      </c>
      <c r="CR230" s="427">
        <v>4</v>
      </c>
      <c r="CS230" s="427">
        <v>5</v>
      </c>
      <c r="CT230" s="428">
        <v>5</v>
      </c>
      <c r="CU230" s="242">
        <v>4.8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4.3</v>
      </c>
      <c r="DT230" s="397">
        <v>4.3</v>
      </c>
      <c r="DU230" s="398"/>
      <c r="DV230" s="391"/>
      <c r="DW230" s="253">
        <v>0</v>
      </c>
      <c r="DX230" s="399">
        <v>0</v>
      </c>
      <c r="DY230" s="399">
        <v>0</v>
      </c>
      <c r="DZ230" s="400"/>
      <c r="EA230" s="391"/>
      <c r="EB230" s="401">
        <v>0</v>
      </c>
      <c r="EC230" s="402">
        <v>0</v>
      </c>
      <c r="ED230" s="402">
        <v>0</v>
      </c>
      <c r="EE230" s="403"/>
      <c r="EF230" s="216">
        <v>4.7</v>
      </c>
      <c r="EG230" s="216">
        <v>4.3</v>
      </c>
      <c r="EH230" s="216">
        <v>4.3</v>
      </c>
      <c r="EI230" s="216">
        <v>0</v>
      </c>
      <c r="EJ230" s="566">
        <v>4.4000000000000004</v>
      </c>
    </row>
    <row r="231" spans="1:141">
      <c r="A231" s="20">
        <f t="shared" ref="A231:A278" si="5">+A230+1</f>
        <v>70503</v>
      </c>
      <c r="B231" s="456" t="s">
        <v>95</v>
      </c>
      <c r="C231" s="457" t="s">
        <v>42</v>
      </c>
      <c r="D231" s="457" t="s">
        <v>339</v>
      </c>
      <c r="E231" s="457">
        <v>0</v>
      </c>
      <c r="F231" s="223">
        <v>3</v>
      </c>
      <c r="G231" s="183">
        <v>1</v>
      </c>
      <c r="H231" s="183">
        <v>1</v>
      </c>
      <c r="I231" s="183">
        <v>1</v>
      </c>
      <c r="J231" s="183">
        <v>1</v>
      </c>
      <c r="K231" s="183">
        <v>1</v>
      </c>
      <c r="L231" s="183">
        <v>3.5</v>
      </c>
      <c r="M231" s="183">
        <v>1</v>
      </c>
      <c r="N231" s="183">
        <v>3.3</v>
      </c>
      <c r="O231" s="224">
        <v>4.5</v>
      </c>
      <c r="P231" s="167">
        <v>0</v>
      </c>
      <c r="Q231" s="223">
        <v>2</v>
      </c>
      <c r="R231" s="225"/>
      <c r="S231" s="225"/>
      <c r="T231" s="168"/>
      <c r="U231" s="168"/>
      <c r="V231" s="168"/>
      <c r="W231" s="166"/>
      <c r="X231" s="183">
        <v>4.4000000000000004</v>
      </c>
      <c r="Y231" s="169">
        <v>4.2</v>
      </c>
      <c r="Z231" s="170">
        <v>3.5</v>
      </c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>
        <v>0</v>
      </c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2.9</v>
      </c>
      <c r="CB231" s="232" t="s">
        <v>418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2.855</v>
      </c>
      <c r="CL231" s="236">
        <v>2</v>
      </c>
      <c r="CM231" s="237"/>
      <c r="CN231" s="238"/>
      <c r="CP231" s="426">
        <v>5</v>
      </c>
      <c r="CQ231" s="427">
        <v>3</v>
      </c>
      <c r="CR231" s="427">
        <v>4</v>
      </c>
      <c r="CS231" s="427">
        <v>5</v>
      </c>
      <c r="CT231" s="428">
        <v>4</v>
      </c>
      <c r="CU231" s="242">
        <v>4.2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2.7</v>
      </c>
      <c r="DT231" s="397">
        <v>2.9</v>
      </c>
      <c r="DU231" s="398"/>
      <c r="DV231" s="391"/>
      <c r="DW231" s="253">
        <v>0</v>
      </c>
      <c r="DX231" s="399">
        <v>0</v>
      </c>
      <c r="DY231" s="399">
        <v>0</v>
      </c>
      <c r="DZ231" s="400"/>
      <c r="EA231" s="391"/>
      <c r="EB231" s="401">
        <v>0</v>
      </c>
      <c r="EC231" s="402">
        <v>0</v>
      </c>
      <c r="ED231" s="402">
        <v>0</v>
      </c>
      <c r="EE231" s="403"/>
      <c r="EF231" s="216">
        <v>2.5</v>
      </c>
      <c r="EG231" s="216">
        <v>2.7</v>
      </c>
      <c r="EH231" s="216">
        <v>2.9</v>
      </c>
      <c r="EI231" s="216">
        <v>0</v>
      </c>
      <c r="EJ231" s="566">
        <v>2.7</v>
      </c>
    </row>
    <row r="232" spans="1:141">
      <c r="A232" s="20">
        <f t="shared" si="5"/>
        <v>70504</v>
      </c>
      <c r="B232" s="456" t="s">
        <v>304</v>
      </c>
      <c r="C232" s="457" t="s">
        <v>77</v>
      </c>
      <c r="D232" s="457" t="s">
        <v>136</v>
      </c>
      <c r="E232" s="457" t="s">
        <v>97</v>
      </c>
      <c r="F232" s="223">
        <v>1</v>
      </c>
      <c r="G232" s="183">
        <v>1</v>
      </c>
      <c r="H232" s="183">
        <v>2</v>
      </c>
      <c r="I232" s="183">
        <v>1</v>
      </c>
      <c r="J232" s="183">
        <v>4</v>
      </c>
      <c r="K232" s="183">
        <v>4.5</v>
      </c>
      <c r="L232" s="183">
        <v>3.8</v>
      </c>
      <c r="M232" s="183">
        <v>4</v>
      </c>
      <c r="N232" s="183">
        <v>3</v>
      </c>
      <c r="O232" s="224">
        <v>1</v>
      </c>
      <c r="P232" s="167">
        <v>0</v>
      </c>
      <c r="Q232" s="223">
        <v>2.5</v>
      </c>
      <c r="R232" s="225"/>
      <c r="S232" s="225"/>
      <c r="T232" s="168"/>
      <c r="U232" s="168"/>
      <c r="V232" s="168"/>
      <c r="W232" s="166"/>
      <c r="X232" s="183">
        <v>5</v>
      </c>
      <c r="Y232" s="169">
        <v>3.8</v>
      </c>
      <c r="Z232" s="170">
        <v>3.8</v>
      </c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>
        <v>0</v>
      </c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3.4</v>
      </c>
      <c r="CB232" s="232" t="s">
        <v>416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3.408888889</v>
      </c>
      <c r="CL232" s="236"/>
      <c r="CM232" s="237"/>
      <c r="CN232" s="238"/>
      <c r="CP232" s="426">
        <v>3</v>
      </c>
      <c r="CQ232" s="427">
        <v>3</v>
      </c>
      <c r="CR232" s="427">
        <v>3</v>
      </c>
      <c r="CS232" s="427">
        <v>5</v>
      </c>
      <c r="CT232" s="428">
        <v>5</v>
      </c>
      <c r="CU232" s="242">
        <v>3.8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2.5</v>
      </c>
      <c r="DT232" s="397">
        <v>3.4</v>
      </c>
      <c r="DU232" s="398"/>
      <c r="DV232" s="391"/>
      <c r="DW232" s="253">
        <v>0</v>
      </c>
      <c r="DX232" s="399">
        <v>0</v>
      </c>
      <c r="DY232" s="399">
        <v>0</v>
      </c>
      <c r="DZ232" s="400"/>
      <c r="EA232" s="391"/>
      <c r="EB232" s="401">
        <v>0</v>
      </c>
      <c r="EC232" s="402">
        <v>0</v>
      </c>
      <c r="ED232" s="402">
        <v>0</v>
      </c>
      <c r="EE232" s="403"/>
      <c r="EF232" s="216">
        <v>1.1000000000000001</v>
      </c>
      <c r="EG232" s="216">
        <v>2.5</v>
      </c>
      <c r="EH232" s="216">
        <v>3.4</v>
      </c>
      <c r="EI232" s="216">
        <v>0</v>
      </c>
      <c r="EJ232" s="566">
        <v>2.2999999999999998</v>
      </c>
    </row>
    <row r="233" spans="1:141">
      <c r="A233" s="20">
        <f t="shared" si="5"/>
        <v>70505</v>
      </c>
      <c r="B233" s="456" t="s">
        <v>340</v>
      </c>
      <c r="C233" s="457" t="s">
        <v>88</v>
      </c>
      <c r="D233" s="457" t="s">
        <v>167</v>
      </c>
      <c r="E233" s="457">
        <v>0</v>
      </c>
      <c r="F233" s="262">
        <v>1</v>
      </c>
      <c r="G233" s="263">
        <v>1</v>
      </c>
      <c r="H233" s="263">
        <v>3.8</v>
      </c>
      <c r="I233" s="263">
        <v>2.5</v>
      </c>
      <c r="J233" s="263">
        <v>4.5</v>
      </c>
      <c r="K233" s="263">
        <v>1</v>
      </c>
      <c r="L233" s="263">
        <v>3.1</v>
      </c>
      <c r="M233" s="263">
        <v>1</v>
      </c>
      <c r="N233" s="263">
        <v>4.5</v>
      </c>
      <c r="O233" s="224">
        <v>4.5</v>
      </c>
      <c r="P233" s="167">
        <v>0</v>
      </c>
      <c r="Q233" s="223">
        <v>2.7</v>
      </c>
      <c r="R233" s="225"/>
      <c r="S233" s="225"/>
      <c r="T233" s="168"/>
      <c r="U233" s="168"/>
      <c r="V233" s="168"/>
      <c r="W233" s="166"/>
      <c r="X233" s="183">
        <v>3.8</v>
      </c>
      <c r="Y233" s="169">
        <v>3</v>
      </c>
      <c r="Z233" s="170">
        <v>3.2</v>
      </c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>
        <v>0</v>
      </c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3.4</v>
      </c>
      <c r="CB233" s="232" t="s">
        <v>416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3.3811111110000001</v>
      </c>
      <c r="CL233" s="236">
        <v>4</v>
      </c>
      <c r="CM233" s="237"/>
      <c r="CN233" s="238"/>
      <c r="CP233" s="426">
        <v>3</v>
      </c>
      <c r="CQ233" s="427">
        <v>3</v>
      </c>
      <c r="CR233" s="427">
        <v>3</v>
      </c>
      <c r="CS233" s="427">
        <v>3</v>
      </c>
      <c r="CT233" s="428">
        <v>3</v>
      </c>
      <c r="CU233" s="242">
        <v>3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2.8</v>
      </c>
      <c r="DT233" s="397">
        <v>3.4</v>
      </c>
      <c r="DU233" s="398"/>
      <c r="DV233" s="391"/>
      <c r="DW233" s="253">
        <v>0</v>
      </c>
      <c r="DX233" s="399">
        <v>0</v>
      </c>
      <c r="DY233" s="399">
        <v>0</v>
      </c>
      <c r="DZ233" s="400"/>
      <c r="EA233" s="391"/>
      <c r="EB233" s="401">
        <v>0</v>
      </c>
      <c r="EC233" s="402">
        <v>0</v>
      </c>
      <c r="ED233" s="402">
        <v>0</v>
      </c>
      <c r="EE233" s="403"/>
      <c r="EF233" s="216">
        <v>3.4</v>
      </c>
      <c r="EG233" s="216">
        <v>2.8</v>
      </c>
      <c r="EH233" s="216">
        <v>3.4</v>
      </c>
      <c r="EI233" s="216">
        <v>0</v>
      </c>
      <c r="EJ233" s="566">
        <v>3.2</v>
      </c>
    </row>
    <row r="234" spans="1:141">
      <c r="A234" s="20">
        <f t="shared" si="5"/>
        <v>70506</v>
      </c>
      <c r="B234" s="456" t="s">
        <v>30</v>
      </c>
      <c r="C234" s="457" t="s">
        <v>301</v>
      </c>
      <c r="D234" s="457" t="s">
        <v>46</v>
      </c>
      <c r="E234" s="457" t="s">
        <v>112</v>
      </c>
      <c r="F234" s="223">
        <v>1</v>
      </c>
      <c r="G234" s="183">
        <v>1</v>
      </c>
      <c r="H234" s="183">
        <v>3.3</v>
      </c>
      <c r="I234" s="183">
        <v>4</v>
      </c>
      <c r="J234" s="183">
        <v>4</v>
      </c>
      <c r="K234" s="183">
        <v>3.5</v>
      </c>
      <c r="L234" s="183">
        <v>1</v>
      </c>
      <c r="M234" s="183">
        <v>1</v>
      </c>
      <c r="N234" s="183">
        <v>3.3</v>
      </c>
      <c r="O234" s="224">
        <v>1</v>
      </c>
      <c r="P234" s="167">
        <v>0</v>
      </c>
      <c r="Q234" s="223">
        <v>2.2999999999999998</v>
      </c>
      <c r="R234" s="225"/>
      <c r="S234" s="225"/>
      <c r="T234" s="168"/>
      <c r="U234" s="168"/>
      <c r="V234" s="168"/>
      <c r="W234" s="166"/>
      <c r="X234" s="183">
        <v>4.4000000000000004</v>
      </c>
      <c r="Y234" s="169">
        <v>4.2</v>
      </c>
      <c r="Z234" s="170">
        <v>3</v>
      </c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>
        <v>0</v>
      </c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3.1</v>
      </c>
      <c r="CB234" s="232" t="s">
        <v>416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3.11</v>
      </c>
      <c r="CL234" s="236">
        <v>2</v>
      </c>
      <c r="CM234" s="237"/>
      <c r="CN234" s="238"/>
      <c r="CP234" s="426">
        <v>5</v>
      </c>
      <c r="CQ234" s="427">
        <v>2</v>
      </c>
      <c r="CR234" s="427">
        <v>4</v>
      </c>
      <c r="CS234" s="427">
        <v>5</v>
      </c>
      <c r="CT234" s="428">
        <v>5</v>
      </c>
      <c r="CU234" s="242">
        <v>4.2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3.2</v>
      </c>
      <c r="DT234" s="397">
        <v>3.1</v>
      </c>
      <c r="DU234" s="398"/>
      <c r="DV234" s="391"/>
      <c r="DW234" s="253">
        <v>0</v>
      </c>
      <c r="DX234" s="399">
        <v>0</v>
      </c>
      <c r="DY234" s="399">
        <v>0</v>
      </c>
      <c r="DZ234" s="400"/>
      <c r="EA234" s="391"/>
      <c r="EB234" s="401">
        <v>0</v>
      </c>
      <c r="EC234" s="402">
        <v>0</v>
      </c>
      <c r="ED234" s="402">
        <v>0</v>
      </c>
      <c r="EE234" s="403"/>
      <c r="EF234" s="216">
        <v>1.9</v>
      </c>
      <c r="EG234" s="216">
        <v>3.2</v>
      </c>
      <c r="EH234" s="216">
        <v>3.1</v>
      </c>
      <c r="EI234" s="216">
        <v>0</v>
      </c>
      <c r="EJ234" s="566">
        <v>2.7</v>
      </c>
    </row>
    <row r="235" spans="1:141">
      <c r="A235" s="20">
        <f t="shared" si="5"/>
        <v>70507</v>
      </c>
      <c r="B235" s="456" t="s">
        <v>341</v>
      </c>
      <c r="C235" s="457" t="s">
        <v>38</v>
      </c>
      <c r="D235" s="457" t="s">
        <v>89</v>
      </c>
      <c r="E235" s="457">
        <v>0</v>
      </c>
      <c r="F235" s="266">
        <v>3</v>
      </c>
      <c r="G235" s="268">
        <v>1</v>
      </c>
      <c r="H235" s="268">
        <v>1</v>
      </c>
      <c r="I235" s="268">
        <v>2.5</v>
      </c>
      <c r="J235" s="268">
        <v>1</v>
      </c>
      <c r="K235" s="268">
        <v>1</v>
      </c>
      <c r="L235" s="268">
        <v>1</v>
      </c>
      <c r="M235" s="268">
        <v>1</v>
      </c>
      <c r="N235" s="268">
        <v>1</v>
      </c>
      <c r="O235" s="224">
        <v>1</v>
      </c>
      <c r="P235" s="167">
        <v>0</v>
      </c>
      <c r="Q235" s="266">
        <v>1.4</v>
      </c>
      <c r="R235" s="269"/>
      <c r="S235" s="269"/>
      <c r="T235" s="169"/>
      <c r="U235" s="169"/>
      <c r="V235" s="169"/>
      <c r="W235" s="166"/>
      <c r="X235" s="183">
        <v>3.8</v>
      </c>
      <c r="Y235" s="169">
        <v>3.8</v>
      </c>
      <c r="Z235" s="170">
        <v>3.6</v>
      </c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>
        <v>0</v>
      </c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2.1</v>
      </c>
      <c r="CB235" s="232" t="s">
        <v>418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2.1005555560000002</v>
      </c>
      <c r="CL235" s="236">
        <v>4</v>
      </c>
      <c r="CM235" s="237"/>
      <c r="CN235" s="238"/>
      <c r="CP235" s="426">
        <v>3</v>
      </c>
      <c r="CQ235" s="427">
        <v>3</v>
      </c>
      <c r="CR235" s="427">
        <v>4</v>
      </c>
      <c r="CS235" s="427">
        <v>5</v>
      </c>
      <c r="CT235" s="428">
        <v>4</v>
      </c>
      <c r="CU235" s="242">
        <v>3.8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</v>
      </c>
      <c r="DT235" s="397">
        <v>2.1</v>
      </c>
      <c r="DU235" s="398"/>
      <c r="DV235" s="391"/>
      <c r="DW235" s="253">
        <v>0</v>
      </c>
      <c r="DX235" s="399">
        <v>0</v>
      </c>
      <c r="DY235" s="399">
        <v>0</v>
      </c>
      <c r="DZ235" s="400"/>
      <c r="EA235" s="391"/>
      <c r="EB235" s="401">
        <v>0</v>
      </c>
      <c r="EC235" s="402">
        <v>0</v>
      </c>
      <c r="ED235" s="402">
        <v>0</v>
      </c>
      <c r="EE235" s="403"/>
      <c r="EF235" s="216">
        <v>3.6</v>
      </c>
      <c r="EG235" s="216">
        <v>2</v>
      </c>
      <c r="EH235" s="216">
        <v>2.1</v>
      </c>
      <c r="EI235" s="216">
        <v>0</v>
      </c>
      <c r="EJ235" s="566">
        <v>2.6</v>
      </c>
    </row>
    <row r="236" spans="1:141">
      <c r="A236" s="20">
        <f t="shared" si="5"/>
        <v>70508</v>
      </c>
      <c r="B236" s="456" t="s">
        <v>40</v>
      </c>
      <c r="C236" s="457" t="s">
        <v>342</v>
      </c>
      <c r="D236" s="457" t="s">
        <v>164</v>
      </c>
      <c r="E236" s="457">
        <v>0</v>
      </c>
      <c r="F236" s="266">
        <v>3.4</v>
      </c>
      <c r="G236" s="268">
        <v>3.5</v>
      </c>
      <c r="H236" s="268">
        <v>3.1</v>
      </c>
      <c r="I236" s="268">
        <v>3.4</v>
      </c>
      <c r="J236" s="268">
        <v>3.5</v>
      </c>
      <c r="K236" s="268">
        <v>3.8</v>
      </c>
      <c r="L236" s="268">
        <v>1</v>
      </c>
      <c r="M236" s="268">
        <v>5</v>
      </c>
      <c r="N236" s="268">
        <v>3.8</v>
      </c>
      <c r="O236" s="224">
        <v>4.3</v>
      </c>
      <c r="P236" s="167">
        <v>0</v>
      </c>
      <c r="Q236" s="266">
        <v>3.5</v>
      </c>
      <c r="R236" s="269"/>
      <c r="S236" s="269"/>
      <c r="T236" s="169"/>
      <c r="U236" s="169"/>
      <c r="V236" s="169"/>
      <c r="W236" s="166"/>
      <c r="X236" s="183">
        <v>5</v>
      </c>
      <c r="Y236" s="169">
        <v>3.8</v>
      </c>
      <c r="Z236" s="170">
        <v>3.9</v>
      </c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>
        <v>0</v>
      </c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4.4000000000000004</v>
      </c>
      <c r="CB236" s="232" t="s">
        <v>417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4.3644444440000001</v>
      </c>
      <c r="CL236" s="236"/>
      <c r="CM236" s="237"/>
      <c r="CN236" s="238"/>
      <c r="CP236" s="426">
        <v>4</v>
      </c>
      <c r="CQ236" s="427">
        <v>3</v>
      </c>
      <c r="CR236" s="427">
        <v>4</v>
      </c>
      <c r="CS236" s="427">
        <v>4</v>
      </c>
      <c r="CT236" s="428">
        <v>4</v>
      </c>
      <c r="CU236" s="242">
        <v>3.8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2.2999999999999998</v>
      </c>
      <c r="DT236" s="397">
        <v>4.4000000000000004</v>
      </c>
      <c r="DU236" s="398"/>
      <c r="DV236" s="391"/>
      <c r="DW236" s="253">
        <v>0</v>
      </c>
      <c r="DX236" s="399">
        <v>0</v>
      </c>
      <c r="DY236" s="399">
        <v>0</v>
      </c>
      <c r="DZ236" s="400"/>
      <c r="EA236" s="391"/>
      <c r="EB236" s="401">
        <v>0</v>
      </c>
      <c r="EC236" s="402">
        <v>0</v>
      </c>
      <c r="ED236" s="402">
        <v>0</v>
      </c>
      <c r="EE236" s="403"/>
      <c r="EF236" s="216">
        <v>4.5</v>
      </c>
      <c r="EG236" s="216">
        <v>2.2999999999999998</v>
      </c>
      <c r="EH236" s="216">
        <v>4.4000000000000004</v>
      </c>
      <c r="EI236" s="216">
        <v>0</v>
      </c>
      <c r="EJ236" s="566">
        <v>3.7</v>
      </c>
    </row>
    <row r="237" spans="1:141">
      <c r="A237" s="20">
        <f t="shared" si="5"/>
        <v>70509</v>
      </c>
      <c r="B237" s="456" t="s">
        <v>40</v>
      </c>
      <c r="C237" s="457" t="s">
        <v>278</v>
      </c>
      <c r="D237" s="457" t="s">
        <v>78</v>
      </c>
      <c r="E237" s="457">
        <v>0</v>
      </c>
      <c r="F237" s="223">
        <v>5</v>
      </c>
      <c r="G237" s="183">
        <v>4</v>
      </c>
      <c r="H237" s="183">
        <v>4</v>
      </c>
      <c r="I237" s="183">
        <v>4</v>
      </c>
      <c r="J237" s="183">
        <v>4.5</v>
      </c>
      <c r="K237" s="183">
        <v>3.8</v>
      </c>
      <c r="L237" s="183">
        <v>2.5</v>
      </c>
      <c r="M237" s="183">
        <v>5</v>
      </c>
      <c r="N237" s="183">
        <v>3.8</v>
      </c>
      <c r="O237" s="224">
        <v>5</v>
      </c>
      <c r="P237" s="167">
        <v>0</v>
      </c>
      <c r="Q237" s="223">
        <v>4.2</v>
      </c>
      <c r="R237" s="225"/>
      <c r="S237" s="225"/>
      <c r="T237" s="168"/>
      <c r="U237" s="168"/>
      <c r="V237" s="168"/>
      <c r="W237" s="166"/>
      <c r="X237" s="183">
        <v>5</v>
      </c>
      <c r="Y237" s="169">
        <v>4.4000000000000004</v>
      </c>
      <c r="Z237" s="170">
        <v>4.9000000000000004</v>
      </c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>
        <v>0</v>
      </c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5.0999999999999996</v>
      </c>
      <c r="CB237" s="232" t="s">
        <v>421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5.1244444439999999</v>
      </c>
      <c r="CL237" s="236"/>
      <c r="CM237" s="237"/>
      <c r="CN237" s="238"/>
      <c r="CP237" s="426">
        <v>4</v>
      </c>
      <c r="CQ237" s="427">
        <v>4</v>
      </c>
      <c r="CR237" s="427">
        <v>4</v>
      </c>
      <c r="CS237" s="427">
        <v>5</v>
      </c>
      <c r="CT237" s="428">
        <v>5</v>
      </c>
      <c r="CU237" s="242">
        <v>4.4000000000000004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4.3</v>
      </c>
      <c r="DT237" s="397">
        <v>5.0999999999999996</v>
      </c>
      <c r="DU237" s="398"/>
      <c r="DV237" s="391"/>
      <c r="DW237" s="253">
        <v>0</v>
      </c>
      <c r="DX237" s="399">
        <v>0</v>
      </c>
      <c r="DY237" s="399">
        <v>0</v>
      </c>
      <c r="DZ237" s="400"/>
      <c r="EA237" s="391"/>
      <c r="EB237" s="401">
        <v>0</v>
      </c>
      <c r="EC237" s="402">
        <v>0</v>
      </c>
      <c r="ED237" s="402">
        <v>0</v>
      </c>
      <c r="EE237" s="403"/>
      <c r="EF237" s="216">
        <v>3</v>
      </c>
      <c r="EG237" s="216">
        <v>4.3</v>
      </c>
      <c r="EH237" s="216">
        <v>5.0999999999999996</v>
      </c>
      <c r="EI237" s="216">
        <v>0</v>
      </c>
      <c r="EJ237" s="566">
        <v>4.0999999999999996</v>
      </c>
    </row>
    <row r="238" spans="1:141">
      <c r="A238" s="20">
        <f t="shared" si="5"/>
        <v>70510</v>
      </c>
      <c r="B238" s="456" t="s">
        <v>343</v>
      </c>
      <c r="C238" s="457" t="s">
        <v>344</v>
      </c>
      <c r="D238" s="457" t="s">
        <v>266</v>
      </c>
      <c r="E238" s="457" t="s">
        <v>26</v>
      </c>
      <c r="F238" s="223">
        <v>5</v>
      </c>
      <c r="G238" s="183">
        <v>1</v>
      </c>
      <c r="H238" s="183">
        <v>3.8</v>
      </c>
      <c r="I238" s="183">
        <v>1</v>
      </c>
      <c r="J238" s="183">
        <v>1</v>
      </c>
      <c r="K238" s="183">
        <v>1</v>
      </c>
      <c r="L238" s="183">
        <v>4.5</v>
      </c>
      <c r="M238" s="183">
        <v>4.5</v>
      </c>
      <c r="N238" s="183">
        <v>3</v>
      </c>
      <c r="O238" s="224">
        <v>1</v>
      </c>
      <c r="P238" s="167">
        <v>0</v>
      </c>
      <c r="Q238" s="223">
        <v>2.6</v>
      </c>
      <c r="R238" s="225"/>
      <c r="S238" s="225"/>
      <c r="T238" s="168"/>
      <c r="U238" s="168"/>
      <c r="V238" s="168"/>
      <c r="W238" s="166"/>
      <c r="X238" s="183">
        <v>4.4000000000000004</v>
      </c>
      <c r="Y238" s="169">
        <v>4</v>
      </c>
      <c r="Z238" s="170">
        <v>3.2</v>
      </c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>
        <v>0</v>
      </c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3.4</v>
      </c>
      <c r="CB238" s="232" t="s">
        <v>416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3.3811111110000001</v>
      </c>
      <c r="CL238" s="236">
        <v>2</v>
      </c>
      <c r="CM238" s="237"/>
      <c r="CN238" s="238"/>
      <c r="CP238" s="426">
        <v>4</v>
      </c>
      <c r="CQ238" s="427">
        <v>3</v>
      </c>
      <c r="CR238" s="427">
        <v>4</v>
      </c>
      <c r="CS238" s="427">
        <v>5</v>
      </c>
      <c r="CT238" s="428">
        <v>4</v>
      </c>
      <c r="CU238" s="242">
        <v>4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3.4</v>
      </c>
      <c r="DT238" s="397">
        <v>3.4</v>
      </c>
      <c r="DU238" s="398"/>
      <c r="DV238" s="391"/>
      <c r="DW238" s="253">
        <v>0</v>
      </c>
      <c r="DX238" s="399">
        <v>0</v>
      </c>
      <c r="DY238" s="399">
        <v>0</v>
      </c>
      <c r="DZ238" s="400"/>
      <c r="EA238" s="391"/>
      <c r="EB238" s="401">
        <v>0</v>
      </c>
      <c r="EC238" s="402">
        <v>0</v>
      </c>
      <c r="ED238" s="402">
        <v>0</v>
      </c>
      <c r="EE238" s="403"/>
      <c r="EF238" s="216">
        <v>3.1</v>
      </c>
      <c r="EG238" s="216">
        <v>3.4</v>
      </c>
      <c r="EH238" s="216">
        <v>3.4</v>
      </c>
      <c r="EI238" s="216">
        <v>0</v>
      </c>
      <c r="EJ238" s="566">
        <v>3.3</v>
      </c>
    </row>
    <row r="239" spans="1:141">
      <c r="A239" s="20">
        <f t="shared" si="5"/>
        <v>70511</v>
      </c>
      <c r="B239" s="456" t="s">
        <v>97</v>
      </c>
      <c r="C239" s="457" t="s">
        <v>345</v>
      </c>
      <c r="D239" s="457" t="s">
        <v>106</v>
      </c>
      <c r="E239" s="457">
        <v>0</v>
      </c>
      <c r="F239" s="266">
        <v>5</v>
      </c>
      <c r="G239" s="268">
        <v>1</v>
      </c>
      <c r="H239" s="268">
        <v>2.5</v>
      </c>
      <c r="I239" s="268">
        <v>2.5</v>
      </c>
      <c r="J239" s="268">
        <v>1</v>
      </c>
      <c r="K239" s="268">
        <v>4.5</v>
      </c>
      <c r="L239" s="268">
        <v>2</v>
      </c>
      <c r="M239" s="268">
        <v>5</v>
      </c>
      <c r="N239" s="268">
        <v>3</v>
      </c>
      <c r="O239" s="224">
        <v>4</v>
      </c>
      <c r="P239" s="167">
        <v>0</v>
      </c>
      <c r="Q239" s="266">
        <v>3.1</v>
      </c>
      <c r="R239" s="269"/>
      <c r="S239" s="269"/>
      <c r="T239" s="169"/>
      <c r="U239" s="169"/>
      <c r="V239" s="169"/>
      <c r="W239" s="166"/>
      <c r="X239" s="183">
        <v>5</v>
      </c>
      <c r="Y239" s="169">
        <v>3</v>
      </c>
      <c r="Z239" s="170">
        <v>3.4</v>
      </c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>
        <v>0</v>
      </c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3.9</v>
      </c>
      <c r="CB239" s="232" t="s">
        <v>416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3.872222222</v>
      </c>
      <c r="CL239" s="236"/>
      <c r="CM239" s="237"/>
      <c r="CN239" s="238"/>
      <c r="CP239" s="426">
        <v>3</v>
      </c>
      <c r="CQ239" s="427">
        <v>3</v>
      </c>
      <c r="CR239" s="427">
        <v>3</v>
      </c>
      <c r="CS239" s="427">
        <v>3</v>
      </c>
      <c r="CT239" s="428">
        <v>3</v>
      </c>
      <c r="CU239" s="242">
        <v>3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1.9</v>
      </c>
      <c r="DT239" s="397">
        <v>3.9</v>
      </c>
      <c r="DU239" s="398"/>
      <c r="DV239" s="391"/>
      <c r="DW239" s="253">
        <v>0</v>
      </c>
      <c r="DX239" s="399">
        <v>0</v>
      </c>
      <c r="DY239" s="399">
        <v>0</v>
      </c>
      <c r="DZ239" s="400"/>
      <c r="EA239" s="391"/>
      <c r="EB239" s="401">
        <v>0</v>
      </c>
      <c r="EC239" s="402">
        <v>0</v>
      </c>
      <c r="ED239" s="402">
        <v>0</v>
      </c>
      <c r="EE239" s="403"/>
      <c r="EF239" s="216">
        <v>3.1</v>
      </c>
      <c r="EG239" s="216">
        <v>1.9</v>
      </c>
      <c r="EH239" s="216">
        <v>3.9</v>
      </c>
      <c r="EI239" s="216">
        <v>0</v>
      </c>
      <c r="EJ239" s="566">
        <v>3</v>
      </c>
    </row>
    <row r="240" spans="1:141">
      <c r="A240" s="20">
        <f t="shared" si="5"/>
        <v>70512</v>
      </c>
      <c r="B240" s="456" t="s">
        <v>346</v>
      </c>
      <c r="C240" s="457" t="s">
        <v>54</v>
      </c>
      <c r="D240" s="457" t="s">
        <v>80</v>
      </c>
      <c r="E240" s="457">
        <v>0</v>
      </c>
      <c r="F240" s="223"/>
      <c r="G240" s="183"/>
      <c r="H240" s="183"/>
      <c r="I240" s="183"/>
      <c r="J240" s="183"/>
      <c r="K240" s="183"/>
      <c r="L240" s="183"/>
      <c r="M240" s="183"/>
      <c r="N240" s="183"/>
      <c r="O240" s="224"/>
      <c r="P240" s="167">
        <v>0</v>
      </c>
      <c r="Q240" s="223">
        <v>0</v>
      </c>
      <c r="R240" s="225"/>
      <c r="S240" s="225"/>
      <c r="T240" s="168"/>
      <c r="U240" s="168"/>
      <c r="V240" s="168"/>
      <c r="W240" s="166"/>
      <c r="X240" s="183">
        <v>-0.1</v>
      </c>
      <c r="Y240" s="169">
        <v>0</v>
      </c>
      <c r="Z240" s="170">
        <v>0</v>
      </c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>
        <v>0</v>
      </c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0</v>
      </c>
      <c r="CB240" s="232" t="s">
        <v>418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-0.01</v>
      </c>
      <c r="CL240" s="236">
        <v>17</v>
      </c>
      <c r="CM240" s="237"/>
      <c r="CN240" s="238"/>
      <c r="CP240" s="426">
        <v>0</v>
      </c>
      <c r="CQ240" s="427">
        <v>0</v>
      </c>
      <c r="CR240" s="427">
        <v>0</v>
      </c>
      <c r="CS240" s="427">
        <v>0</v>
      </c>
      <c r="CT240" s="428">
        <v>0</v>
      </c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2.9</v>
      </c>
      <c r="DT240" s="397">
        <v>0</v>
      </c>
      <c r="DU240" s="398"/>
      <c r="DV240" s="391"/>
      <c r="DW240" s="253">
        <v>0</v>
      </c>
      <c r="DX240" s="399">
        <v>0</v>
      </c>
      <c r="DY240" s="399">
        <v>0</v>
      </c>
      <c r="DZ240" s="400"/>
      <c r="EA240" s="391"/>
      <c r="EB240" s="401">
        <v>0</v>
      </c>
      <c r="EC240" s="402">
        <v>0</v>
      </c>
      <c r="ED240" s="402">
        <v>0</v>
      </c>
      <c r="EE240" s="403"/>
      <c r="EF240" s="216">
        <v>3</v>
      </c>
      <c r="EG240" s="216">
        <v>2.9</v>
      </c>
      <c r="EH240" s="216">
        <v>0</v>
      </c>
      <c r="EI240" s="216">
        <v>0</v>
      </c>
      <c r="EJ240" s="566">
        <v>0</v>
      </c>
      <c r="EK240" t="s">
        <v>484</v>
      </c>
    </row>
    <row r="241" spans="1:141">
      <c r="A241" s="20">
        <f t="shared" si="5"/>
        <v>70513</v>
      </c>
      <c r="B241" s="456" t="s">
        <v>143</v>
      </c>
      <c r="C241" s="457" t="s">
        <v>76</v>
      </c>
      <c r="D241" s="457" t="s">
        <v>154</v>
      </c>
      <c r="E241" s="457" t="s">
        <v>155</v>
      </c>
      <c r="F241" s="223">
        <v>5</v>
      </c>
      <c r="G241" s="183">
        <v>1</v>
      </c>
      <c r="H241" s="183">
        <v>3.5</v>
      </c>
      <c r="I241" s="183">
        <v>1</v>
      </c>
      <c r="J241" s="183">
        <v>1</v>
      </c>
      <c r="K241" s="183">
        <v>1</v>
      </c>
      <c r="L241" s="183">
        <v>2</v>
      </c>
      <c r="M241" s="183">
        <v>5</v>
      </c>
      <c r="N241" s="183">
        <v>3.5</v>
      </c>
      <c r="O241" s="224">
        <v>1</v>
      </c>
      <c r="P241" s="167">
        <v>0</v>
      </c>
      <c r="Q241" s="223">
        <v>2.4</v>
      </c>
      <c r="R241" s="225"/>
      <c r="S241" s="225"/>
      <c r="T241" s="168"/>
      <c r="U241" s="168"/>
      <c r="V241" s="168"/>
      <c r="W241" s="166"/>
      <c r="X241" s="183">
        <v>3.8</v>
      </c>
      <c r="Y241" s="169">
        <v>3.6</v>
      </c>
      <c r="Z241" s="170">
        <v>3.4</v>
      </c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>
        <v>0</v>
      </c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3.1</v>
      </c>
      <c r="CB241" s="232" t="s">
        <v>416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3.1294444440000002</v>
      </c>
      <c r="CL241" s="236">
        <v>4</v>
      </c>
      <c r="CM241" s="237"/>
      <c r="CN241" s="238"/>
      <c r="CP241" s="426">
        <v>3</v>
      </c>
      <c r="CQ241" s="427">
        <v>3</v>
      </c>
      <c r="CR241" s="427">
        <v>4</v>
      </c>
      <c r="CS241" s="427">
        <v>5</v>
      </c>
      <c r="CT241" s="428">
        <v>3</v>
      </c>
      <c r="CU241" s="242">
        <v>3.6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3.3</v>
      </c>
      <c r="DT241" s="397">
        <v>3.1</v>
      </c>
      <c r="DU241" s="398"/>
      <c r="DV241" s="391"/>
      <c r="DW241" s="253">
        <v>0</v>
      </c>
      <c r="DX241" s="399">
        <v>0</v>
      </c>
      <c r="DY241" s="399">
        <v>0</v>
      </c>
      <c r="DZ241" s="400"/>
      <c r="EA241" s="391"/>
      <c r="EB241" s="401">
        <v>0</v>
      </c>
      <c r="EC241" s="402">
        <v>0</v>
      </c>
      <c r="ED241" s="402">
        <v>0</v>
      </c>
      <c r="EE241" s="403"/>
      <c r="EF241" s="216">
        <v>3</v>
      </c>
      <c r="EG241" s="216">
        <v>3.3</v>
      </c>
      <c r="EH241" s="216">
        <v>3.1</v>
      </c>
      <c r="EI241" s="216">
        <v>0</v>
      </c>
      <c r="EJ241" s="566">
        <v>3.1</v>
      </c>
    </row>
    <row r="242" spans="1:141">
      <c r="A242" s="20">
        <f t="shared" si="5"/>
        <v>70514</v>
      </c>
      <c r="B242" s="456" t="s">
        <v>126</v>
      </c>
      <c r="C242" s="457" t="s">
        <v>44</v>
      </c>
      <c r="D242" s="457" t="s">
        <v>101</v>
      </c>
      <c r="E242" s="457">
        <v>0</v>
      </c>
      <c r="F242" s="223">
        <v>1</v>
      </c>
      <c r="G242" s="183">
        <v>1</v>
      </c>
      <c r="H242" s="183">
        <v>2.5</v>
      </c>
      <c r="I242" s="183">
        <v>1</v>
      </c>
      <c r="J242" s="183">
        <v>4</v>
      </c>
      <c r="K242" s="183">
        <v>3.8</v>
      </c>
      <c r="L242" s="183">
        <v>1</v>
      </c>
      <c r="M242" s="183">
        <v>1</v>
      </c>
      <c r="N242" s="183">
        <v>3</v>
      </c>
      <c r="O242" s="224">
        <v>1</v>
      </c>
      <c r="P242" s="167">
        <v>0</v>
      </c>
      <c r="Q242" s="223">
        <v>1.9</v>
      </c>
      <c r="R242" s="225"/>
      <c r="S242" s="225"/>
      <c r="T242" s="168"/>
      <c r="U242" s="168"/>
      <c r="V242" s="168"/>
      <c r="W242" s="166"/>
      <c r="X242" s="183">
        <v>4.4000000000000004</v>
      </c>
      <c r="Y242" s="169">
        <v>3</v>
      </c>
      <c r="Z242" s="170">
        <v>3</v>
      </c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>
        <v>0</v>
      </c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2.7</v>
      </c>
      <c r="CB242" s="232" t="s">
        <v>418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2.67</v>
      </c>
      <c r="CL242" s="236">
        <v>2</v>
      </c>
      <c r="CM242" s="237"/>
      <c r="CN242" s="238"/>
      <c r="CP242" s="426">
        <v>3</v>
      </c>
      <c r="CQ242" s="427">
        <v>3</v>
      </c>
      <c r="CR242" s="427">
        <v>2</v>
      </c>
      <c r="CS242" s="427">
        <v>4</v>
      </c>
      <c r="CT242" s="428">
        <v>3</v>
      </c>
      <c r="CU242" s="242">
        <v>3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2.2999999999999998</v>
      </c>
      <c r="DT242" s="397">
        <v>2.7</v>
      </c>
      <c r="DU242" s="398"/>
      <c r="DV242" s="391"/>
      <c r="DW242" s="253">
        <v>0</v>
      </c>
      <c r="DX242" s="399">
        <v>0</v>
      </c>
      <c r="DY242" s="399">
        <v>0</v>
      </c>
      <c r="DZ242" s="400"/>
      <c r="EA242" s="391"/>
      <c r="EB242" s="401">
        <v>0</v>
      </c>
      <c r="EC242" s="402">
        <v>0</v>
      </c>
      <c r="ED242" s="402">
        <v>0</v>
      </c>
      <c r="EE242" s="403"/>
      <c r="EF242" s="216">
        <v>3.2</v>
      </c>
      <c r="EG242" s="216">
        <v>2.2999999999999998</v>
      </c>
      <c r="EH242" s="216">
        <v>2.7</v>
      </c>
      <c r="EI242" s="216">
        <v>0</v>
      </c>
      <c r="EJ242" s="566">
        <v>2.7</v>
      </c>
    </row>
    <row r="243" spans="1:141">
      <c r="A243" s="20">
        <f t="shared" si="5"/>
        <v>70515</v>
      </c>
      <c r="B243" s="456" t="s">
        <v>144</v>
      </c>
      <c r="C243" s="457" t="s">
        <v>347</v>
      </c>
      <c r="D243" s="457" t="s">
        <v>33</v>
      </c>
      <c r="E243" s="457">
        <v>0</v>
      </c>
      <c r="F243" s="223">
        <v>4.5</v>
      </c>
      <c r="G243" s="183">
        <v>1</v>
      </c>
      <c r="H243" s="183">
        <v>3.3</v>
      </c>
      <c r="I243" s="183">
        <v>1</v>
      </c>
      <c r="J243" s="183">
        <v>1</v>
      </c>
      <c r="K243" s="183">
        <v>1</v>
      </c>
      <c r="L243" s="183">
        <v>1</v>
      </c>
      <c r="M243" s="183">
        <v>1</v>
      </c>
      <c r="N243" s="183">
        <v>1</v>
      </c>
      <c r="O243" s="224">
        <v>1</v>
      </c>
      <c r="P243" s="167">
        <v>0</v>
      </c>
      <c r="Q243" s="223">
        <v>1.6</v>
      </c>
      <c r="R243" s="225"/>
      <c r="S243" s="225"/>
      <c r="T243" s="168"/>
      <c r="U243" s="168"/>
      <c r="V243" s="168"/>
      <c r="W243" s="166"/>
      <c r="X243" s="183">
        <v>4.4000000000000004</v>
      </c>
      <c r="Y243" s="169">
        <v>3.2</v>
      </c>
      <c r="Z243" s="170">
        <v>3.8</v>
      </c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>
        <v>0</v>
      </c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2.4</v>
      </c>
      <c r="CB243" s="232" t="s">
        <v>418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2.3688888889999999</v>
      </c>
      <c r="CL243" s="236">
        <v>2</v>
      </c>
      <c r="CM243" s="237"/>
      <c r="CN243" s="238"/>
      <c r="CP243" s="426">
        <v>3</v>
      </c>
      <c r="CQ243" s="427">
        <v>3</v>
      </c>
      <c r="CR243" s="427">
        <v>2</v>
      </c>
      <c r="CS243" s="427">
        <v>4</v>
      </c>
      <c r="CT243" s="428">
        <v>4</v>
      </c>
      <c r="CU243" s="242">
        <v>3.2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3.1</v>
      </c>
      <c r="DT243" s="397">
        <v>2.4</v>
      </c>
      <c r="DU243" s="398"/>
      <c r="DV243" s="391"/>
      <c r="DW243" s="253">
        <v>0</v>
      </c>
      <c r="DX243" s="399">
        <v>0</v>
      </c>
      <c r="DY243" s="399">
        <v>0</v>
      </c>
      <c r="DZ243" s="400"/>
      <c r="EA243" s="391"/>
      <c r="EB243" s="401">
        <v>0</v>
      </c>
      <c r="EC243" s="402">
        <v>0</v>
      </c>
      <c r="ED243" s="402">
        <v>0</v>
      </c>
      <c r="EE243" s="403"/>
      <c r="EF243" s="216">
        <v>2.9</v>
      </c>
      <c r="EG243" s="216">
        <v>3.1</v>
      </c>
      <c r="EH243" s="216">
        <v>2.4</v>
      </c>
      <c r="EI243" s="216">
        <v>0</v>
      </c>
      <c r="EJ243" s="566">
        <v>2.8</v>
      </c>
    </row>
    <row r="244" spans="1:141">
      <c r="A244" s="20">
        <f t="shared" si="5"/>
        <v>70516</v>
      </c>
      <c r="B244" s="456" t="s">
        <v>144</v>
      </c>
      <c r="C244" s="457" t="s">
        <v>57</v>
      </c>
      <c r="D244" s="457" t="s">
        <v>348</v>
      </c>
      <c r="E244" s="457">
        <v>0</v>
      </c>
      <c r="F244" s="223">
        <v>1</v>
      </c>
      <c r="G244" s="183">
        <v>1</v>
      </c>
      <c r="H244" s="183">
        <v>2</v>
      </c>
      <c r="I244" s="183">
        <v>1</v>
      </c>
      <c r="J244" s="183">
        <v>3.7</v>
      </c>
      <c r="K244" s="183">
        <v>2.5</v>
      </c>
      <c r="L244" s="183">
        <v>1</v>
      </c>
      <c r="M244" s="183">
        <v>5</v>
      </c>
      <c r="N244" s="183">
        <v>3</v>
      </c>
      <c r="O244" s="224">
        <v>3.5</v>
      </c>
      <c r="P244" s="167">
        <v>0</v>
      </c>
      <c r="Q244" s="223">
        <v>2.4</v>
      </c>
      <c r="R244" s="225"/>
      <c r="S244" s="225"/>
      <c r="T244" s="168"/>
      <c r="U244" s="168"/>
      <c r="V244" s="168"/>
      <c r="W244" s="166"/>
      <c r="X244" s="183">
        <v>3.8</v>
      </c>
      <c r="Y244" s="169">
        <v>3</v>
      </c>
      <c r="Z244" s="170">
        <v>3</v>
      </c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>
        <v>0</v>
      </c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3.1</v>
      </c>
      <c r="CB244" s="232" t="s">
        <v>416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3.05</v>
      </c>
      <c r="CL244" s="236">
        <v>4</v>
      </c>
      <c r="CM244" s="237"/>
      <c r="CN244" s="238"/>
      <c r="CP244" s="426">
        <v>3</v>
      </c>
      <c r="CQ244" s="427">
        <v>3</v>
      </c>
      <c r="CR244" s="427">
        <v>3</v>
      </c>
      <c r="CS244" s="427">
        <v>4</v>
      </c>
      <c r="CT244" s="428">
        <v>2</v>
      </c>
      <c r="CU244" s="242">
        <v>3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3.2</v>
      </c>
      <c r="DT244" s="397">
        <v>3.1</v>
      </c>
      <c r="DU244" s="398"/>
      <c r="DV244" s="391"/>
      <c r="DW244" s="253">
        <v>0</v>
      </c>
      <c r="DX244" s="399">
        <v>0</v>
      </c>
      <c r="DY244" s="399">
        <v>0</v>
      </c>
      <c r="DZ244" s="400"/>
      <c r="EA244" s="391"/>
      <c r="EB244" s="401">
        <v>0</v>
      </c>
      <c r="EC244" s="402">
        <v>0</v>
      </c>
      <c r="ED244" s="402">
        <v>0</v>
      </c>
      <c r="EE244" s="403"/>
      <c r="EF244" s="216">
        <v>3.2</v>
      </c>
      <c r="EG244" s="216">
        <v>3.2</v>
      </c>
      <c r="EH244" s="216">
        <v>3.1</v>
      </c>
      <c r="EI244" s="216">
        <v>0</v>
      </c>
      <c r="EJ244" s="566">
        <v>3.1</v>
      </c>
    </row>
    <row r="245" spans="1:141">
      <c r="A245" s="20">
        <f t="shared" si="5"/>
        <v>70517</v>
      </c>
      <c r="B245" s="456" t="s">
        <v>144</v>
      </c>
      <c r="C245" s="457" t="s">
        <v>57</v>
      </c>
      <c r="D245" s="457" t="s">
        <v>136</v>
      </c>
      <c r="E245" s="457" t="s">
        <v>160</v>
      </c>
      <c r="F245" s="223">
        <v>1</v>
      </c>
      <c r="G245" s="183">
        <v>1</v>
      </c>
      <c r="H245" s="183">
        <v>1</v>
      </c>
      <c r="I245" s="183">
        <v>1</v>
      </c>
      <c r="J245" s="183">
        <v>1</v>
      </c>
      <c r="K245" s="183">
        <v>1</v>
      </c>
      <c r="L245" s="183">
        <v>1</v>
      </c>
      <c r="M245" s="183">
        <v>1</v>
      </c>
      <c r="N245" s="183">
        <v>1</v>
      </c>
      <c r="O245" s="224">
        <v>1</v>
      </c>
      <c r="P245" s="167">
        <v>0</v>
      </c>
      <c r="Q245" s="223">
        <v>1</v>
      </c>
      <c r="R245" s="225"/>
      <c r="S245" s="225"/>
      <c r="T245" s="168"/>
      <c r="U245" s="168"/>
      <c r="V245" s="168"/>
      <c r="W245" s="166"/>
      <c r="X245" s="183">
        <v>4.4000000000000004</v>
      </c>
      <c r="Y245" s="169">
        <v>3.2</v>
      </c>
      <c r="Z245" s="170">
        <v>3.6</v>
      </c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>
        <v>0</v>
      </c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1.8</v>
      </c>
      <c r="CB245" s="232" t="s">
        <v>418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1.7777777779999999</v>
      </c>
      <c r="CL245" s="236">
        <v>2</v>
      </c>
      <c r="CM245" s="237"/>
      <c r="CN245" s="238"/>
      <c r="CP245" s="426">
        <v>3</v>
      </c>
      <c r="CQ245" s="427">
        <v>3</v>
      </c>
      <c r="CR245" s="427">
        <v>3</v>
      </c>
      <c r="CS245" s="427">
        <v>4</v>
      </c>
      <c r="CT245" s="428">
        <v>3</v>
      </c>
      <c r="CU245" s="242">
        <v>3.2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2.7</v>
      </c>
      <c r="DT245" s="397">
        <v>1.8</v>
      </c>
      <c r="DU245" s="398"/>
      <c r="DV245" s="391"/>
      <c r="DW245" s="253">
        <v>0</v>
      </c>
      <c r="DX245" s="399">
        <v>0</v>
      </c>
      <c r="DY245" s="399">
        <v>0</v>
      </c>
      <c r="DZ245" s="400"/>
      <c r="EA245" s="391"/>
      <c r="EB245" s="401">
        <v>0</v>
      </c>
      <c r="EC245" s="402">
        <v>0</v>
      </c>
      <c r="ED245" s="402">
        <v>0</v>
      </c>
      <c r="EE245" s="403"/>
      <c r="EF245" s="216">
        <v>3.2</v>
      </c>
      <c r="EG245" s="216">
        <v>2.7</v>
      </c>
      <c r="EH245" s="216">
        <v>1.8</v>
      </c>
      <c r="EI245" s="216">
        <v>0</v>
      </c>
      <c r="EJ245" s="566">
        <v>2.6</v>
      </c>
    </row>
    <row r="246" spans="1:141">
      <c r="A246" s="20">
        <f t="shared" si="5"/>
        <v>70518</v>
      </c>
      <c r="B246" s="456" t="s">
        <v>103</v>
      </c>
      <c r="C246" s="457" t="s">
        <v>56</v>
      </c>
      <c r="D246" s="457" t="s">
        <v>22</v>
      </c>
      <c r="E246" s="457" t="s">
        <v>123</v>
      </c>
      <c r="F246" s="223" t="s">
        <v>432</v>
      </c>
      <c r="G246" s="183">
        <v>1</v>
      </c>
      <c r="H246" s="183">
        <v>3.3</v>
      </c>
      <c r="I246" s="183">
        <v>3.4</v>
      </c>
      <c r="J246" s="183">
        <v>4.5</v>
      </c>
      <c r="K246" s="183">
        <v>3.8</v>
      </c>
      <c r="L246" s="183">
        <v>3.3</v>
      </c>
      <c r="M246" s="183">
        <v>4.5</v>
      </c>
      <c r="N246" s="183">
        <v>3.4</v>
      </c>
      <c r="O246" s="224">
        <v>3.8</v>
      </c>
      <c r="P246" s="167">
        <v>0</v>
      </c>
      <c r="Q246" s="223">
        <v>3.1</v>
      </c>
      <c r="R246" s="225"/>
      <c r="S246" s="225"/>
      <c r="T246" s="168"/>
      <c r="U246" s="168"/>
      <c r="V246" s="168"/>
      <c r="W246" s="166"/>
      <c r="X246" s="183">
        <v>5</v>
      </c>
      <c r="Y246" s="169">
        <v>3.8</v>
      </c>
      <c r="Z246" s="170">
        <v>3.5</v>
      </c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>
        <v>0</v>
      </c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4</v>
      </c>
      <c r="CB246" s="232" t="s">
        <v>416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3.9649999999999999</v>
      </c>
      <c r="CL246" s="236"/>
      <c r="CM246" s="237"/>
      <c r="CN246" s="238"/>
      <c r="CP246" s="426">
        <v>4</v>
      </c>
      <c r="CQ246" s="427">
        <v>2</v>
      </c>
      <c r="CR246" s="427">
        <v>4</v>
      </c>
      <c r="CS246" s="427">
        <v>5</v>
      </c>
      <c r="CT246" s="428">
        <v>4</v>
      </c>
      <c r="CU246" s="242">
        <v>3.8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3</v>
      </c>
      <c r="DT246" s="397">
        <v>4</v>
      </c>
      <c r="DU246" s="398"/>
      <c r="DV246" s="391"/>
      <c r="DW246" s="253">
        <v>0</v>
      </c>
      <c r="DX246" s="399">
        <v>0</v>
      </c>
      <c r="DY246" s="399">
        <v>0</v>
      </c>
      <c r="DZ246" s="400"/>
      <c r="EA246" s="391"/>
      <c r="EB246" s="401">
        <v>0</v>
      </c>
      <c r="EC246" s="402">
        <v>0</v>
      </c>
      <c r="ED246" s="402">
        <v>0</v>
      </c>
      <c r="EE246" s="403"/>
      <c r="EF246" s="216">
        <v>3.8</v>
      </c>
      <c r="EG246" s="216">
        <v>3</v>
      </c>
      <c r="EH246" s="216">
        <v>4</v>
      </c>
      <c r="EI246" s="216">
        <v>0</v>
      </c>
      <c r="EJ246" s="566">
        <v>3.6</v>
      </c>
    </row>
    <row r="247" spans="1:141">
      <c r="A247" s="20">
        <f t="shared" si="5"/>
        <v>70519</v>
      </c>
      <c r="B247" s="456" t="s">
        <v>116</v>
      </c>
      <c r="C247" s="457" t="s">
        <v>349</v>
      </c>
      <c r="D247" s="457" t="s">
        <v>74</v>
      </c>
      <c r="E247" s="457" t="s">
        <v>169</v>
      </c>
      <c r="F247" s="223">
        <v>3.5</v>
      </c>
      <c r="G247" s="183">
        <v>1</v>
      </c>
      <c r="H247" s="183">
        <v>3</v>
      </c>
      <c r="I247" s="183">
        <v>1</v>
      </c>
      <c r="J247" s="183">
        <v>5</v>
      </c>
      <c r="K247" s="183">
        <v>3.8</v>
      </c>
      <c r="L247" s="183">
        <v>3.5</v>
      </c>
      <c r="M247" s="183">
        <v>5</v>
      </c>
      <c r="N247" s="183">
        <v>1</v>
      </c>
      <c r="O247" s="224">
        <v>1</v>
      </c>
      <c r="P247" s="167">
        <v>0</v>
      </c>
      <c r="Q247" s="223">
        <v>2.8</v>
      </c>
      <c r="R247" s="225"/>
      <c r="S247" s="225"/>
      <c r="T247" s="168"/>
      <c r="U247" s="168"/>
      <c r="V247" s="168"/>
      <c r="W247" s="166"/>
      <c r="X247" s="183">
        <v>5</v>
      </c>
      <c r="Y247" s="169">
        <v>2.2000000000000002</v>
      </c>
      <c r="Z247" s="170">
        <v>3.5</v>
      </c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>
        <v>0</v>
      </c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3.6</v>
      </c>
      <c r="CB247" s="232" t="s">
        <v>416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3.5649999999999999</v>
      </c>
      <c r="CL247" s="236"/>
      <c r="CM247" s="237"/>
      <c r="CN247" s="238"/>
      <c r="CP247" s="426">
        <v>2</v>
      </c>
      <c r="CQ247" s="427">
        <v>3</v>
      </c>
      <c r="CR247" s="427">
        <v>1</v>
      </c>
      <c r="CS247" s="427">
        <v>1</v>
      </c>
      <c r="CT247" s="428">
        <v>4</v>
      </c>
      <c r="CU247" s="242">
        <v>2.2000000000000002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2.8</v>
      </c>
      <c r="DT247" s="397">
        <v>3.6</v>
      </c>
      <c r="DU247" s="398"/>
      <c r="DV247" s="391"/>
      <c r="DW247" s="253">
        <v>0</v>
      </c>
      <c r="DX247" s="399">
        <v>0</v>
      </c>
      <c r="DY247" s="399">
        <v>0</v>
      </c>
      <c r="DZ247" s="400"/>
      <c r="EA247" s="391"/>
      <c r="EB247" s="401">
        <v>0</v>
      </c>
      <c r="EC247" s="402">
        <v>0</v>
      </c>
      <c r="ED247" s="402">
        <v>0</v>
      </c>
      <c r="EE247" s="403"/>
      <c r="EF247" s="216">
        <v>2.7</v>
      </c>
      <c r="EG247" s="216">
        <v>2.8</v>
      </c>
      <c r="EH247" s="216">
        <v>3.6</v>
      </c>
      <c r="EI247" s="216">
        <v>0</v>
      </c>
      <c r="EJ247" s="566">
        <v>3</v>
      </c>
    </row>
    <row r="248" spans="1:141">
      <c r="A248" s="20">
        <f t="shared" si="5"/>
        <v>70520</v>
      </c>
      <c r="B248" s="456" t="s">
        <v>145</v>
      </c>
      <c r="C248" s="457" t="s">
        <v>330</v>
      </c>
      <c r="D248" s="457" t="s">
        <v>174</v>
      </c>
      <c r="E248" s="457" t="s">
        <v>350</v>
      </c>
      <c r="F248" s="223">
        <v>1</v>
      </c>
      <c r="G248" s="183">
        <v>3.5</v>
      </c>
      <c r="H248" s="183">
        <v>2</v>
      </c>
      <c r="I248" s="183">
        <v>3.3</v>
      </c>
      <c r="J248" s="183">
        <v>4.5</v>
      </c>
      <c r="K248" s="183">
        <v>3.8</v>
      </c>
      <c r="L248" s="183">
        <v>3.8</v>
      </c>
      <c r="M248" s="183">
        <v>1</v>
      </c>
      <c r="N248" s="183">
        <v>3.3</v>
      </c>
      <c r="O248" s="224">
        <v>4.5</v>
      </c>
      <c r="P248" s="167">
        <v>0</v>
      </c>
      <c r="Q248" s="223">
        <v>3.1</v>
      </c>
      <c r="R248" s="225"/>
      <c r="S248" s="225"/>
      <c r="T248" s="168"/>
      <c r="U248" s="168"/>
      <c r="V248" s="168"/>
      <c r="W248" s="166"/>
      <c r="X248" s="183">
        <v>5</v>
      </c>
      <c r="Y248" s="169">
        <v>4.4000000000000004</v>
      </c>
      <c r="Z248" s="170">
        <v>4.5</v>
      </c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>
        <v>0</v>
      </c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4</v>
      </c>
      <c r="CB248" s="232" t="s">
        <v>417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4.0149999999999997</v>
      </c>
      <c r="CL248" s="236"/>
      <c r="CM248" s="237"/>
      <c r="CN248" s="238"/>
      <c r="CP248" s="426">
        <v>4</v>
      </c>
      <c r="CQ248" s="427">
        <v>4</v>
      </c>
      <c r="CR248" s="427">
        <v>4</v>
      </c>
      <c r="CS248" s="427">
        <v>5</v>
      </c>
      <c r="CT248" s="428">
        <v>5</v>
      </c>
      <c r="CU248" s="242">
        <v>4.4000000000000004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3.3</v>
      </c>
      <c r="DT248" s="397">
        <v>4</v>
      </c>
      <c r="DU248" s="398"/>
      <c r="DV248" s="391"/>
      <c r="DW248" s="253">
        <v>0</v>
      </c>
      <c r="DX248" s="399">
        <v>0</v>
      </c>
      <c r="DY248" s="399">
        <v>0</v>
      </c>
      <c r="DZ248" s="400"/>
      <c r="EA248" s="391"/>
      <c r="EB248" s="401">
        <v>0</v>
      </c>
      <c r="EC248" s="402">
        <v>0</v>
      </c>
      <c r="ED248" s="402">
        <v>0</v>
      </c>
      <c r="EE248" s="403"/>
      <c r="EF248" s="216">
        <v>4.2</v>
      </c>
      <c r="EG248" s="216">
        <v>3.3</v>
      </c>
      <c r="EH248" s="216">
        <v>4</v>
      </c>
      <c r="EI248" s="216">
        <v>0</v>
      </c>
      <c r="EJ248" s="566">
        <v>3.8</v>
      </c>
    </row>
    <row r="249" spans="1:141">
      <c r="A249" s="20">
        <f t="shared" si="5"/>
        <v>70521</v>
      </c>
      <c r="B249" s="456" t="s">
        <v>85</v>
      </c>
      <c r="C249" s="457" t="s">
        <v>351</v>
      </c>
      <c r="D249" s="457" t="s">
        <v>352</v>
      </c>
      <c r="E249" s="457" t="s">
        <v>92</v>
      </c>
      <c r="F249" s="223">
        <v>5</v>
      </c>
      <c r="G249" s="183">
        <v>3</v>
      </c>
      <c r="H249" s="183">
        <v>3.8</v>
      </c>
      <c r="I249" s="183">
        <v>4</v>
      </c>
      <c r="J249" s="183">
        <v>5</v>
      </c>
      <c r="K249" s="183">
        <v>4.5</v>
      </c>
      <c r="L249" s="183">
        <v>3.5</v>
      </c>
      <c r="M249" s="183">
        <v>5</v>
      </c>
      <c r="N249" s="183">
        <v>3.8</v>
      </c>
      <c r="O249" s="224">
        <v>1</v>
      </c>
      <c r="P249" s="167">
        <v>0</v>
      </c>
      <c r="Q249" s="223">
        <v>3.9</v>
      </c>
      <c r="R249" s="225"/>
      <c r="S249" s="225"/>
      <c r="T249" s="168"/>
      <c r="U249" s="168"/>
      <c r="V249" s="168"/>
      <c r="W249" s="166"/>
      <c r="X249" s="183">
        <v>5</v>
      </c>
      <c r="Y249" s="169">
        <v>4.8</v>
      </c>
      <c r="Z249" s="170">
        <v>4.9000000000000004</v>
      </c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>
        <v>0</v>
      </c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4.8</v>
      </c>
      <c r="CB249" s="232" t="s">
        <v>421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4.8444444439999996</v>
      </c>
      <c r="CL249" s="236"/>
      <c r="CM249" s="237"/>
      <c r="CN249" s="238"/>
      <c r="CP249" s="426">
        <v>5</v>
      </c>
      <c r="CQ249" s="427">
        <v>4</v>
      </c>
      <c r="CR249" s="427">
        <v>5</v>
      </c>
      <c r="CS249" s="427">
        <v>5</v>
      </c>
      <c r="CT249" s="428">
        <v>5</v>
      </c>
      <c r="CU249" s="242">
        <v>4.8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</v>
      </c>
      <c r="DT249" s="397">
        <v>4.8</v>
      </c>
      <c r="DU249" s="398"/>
      <c r="DV249" s="391"/>
      <c r="DW249" s="253">
        <v>0</v>
      </c>
      <c r="DX249" s="399">
        <v>0</v>
      </c>
      <c r="DY249" s="399">
        <v>0</v>
      </c>
      <c r="DZ249" s="400"/>
      <c r="EA249" s="391"/>
      <c r="EB249" s="401">
        <v>0</v>
      </c>
      <c r="EC249" s="402">
        <v>0</v>
      </c>
      <c r="ED249" s="402">
        <v>0</v>
      </c>
      <c r="EE249" s="403"/>
      <c r="EF249" s="216">
        <v>4</v>
      </c>
      <c r="EG249" s="216">
        <v>4.5</v>
      </c>
      <c r="EH249" s="216">
        <v>4.8</v>
      </c>
      <c r="EI249" s="216">
        <v>0</v>
      </c>
      <c r="EJ249" s="566">
        <v>4.5</v>
      </c>
    </row>
    <row r="250" spans="1:141">
      <c r="A250" s="20">
        <f t="shared" si="5"/>
        <v>70522</v>
      </c>
      <c r="B250" s="456" t="s">
        <v>353</v>
      </c>
      <c r="C250" s="457" t="s">
        <v>354</v>
      </c>
      <c r="D250" s="457" t="s">
        <v>355</v>
      </c>
      <c r="E250" s="457" t="s">
        <v>97</v>
      </c>
      <c r="F250" s="223"/>
      <c r="G250" s="183"/>
      <c r="H250" s="183"/>
      <c r="I250" s="183"/>
      <c r="J250" s="183"/>
      <c r="K250" s="183"/>
      <c r="L250" s="183"/>
      <c r="M250" s="183"/>
      <c r="N250" s="183"/>
      <c r="O250" s="224"/>
      <c r="P250" s="167">
        <v>0</v>
      </c>
      <c r="Q250" s="223">
        <v>0</v>
      </c>
      <c r="R250" s="225"/>
      <c r="S250" s="225"/>
      <c r="T250" s="168"/>
      <c r="U250" s="168"/>
      <c r="V250" s="168"/>
      <c r="W250" s="166"/>
      <c r="X250" s="183">
        <v>-0.1</v>
      </c>
      <c r="Y250" s="169">
        <v>0</v>
      </c>
      <c r="Z250" s="170">
        <v>0</v>
      </c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>
        <v>0</v>
      </c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0</v>
      </c>
      <c r="CB250" s="232" t="s">
        <v>418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-0.01</v>
      </c>
      <c r="CL250" s="236">
        <v>17</v>
      </c>
      <c r="CM250" s="237"/>
      <c r="CN250" s="238"/>
      <c r="CP250" s="426">
        <v>0</v>
      </c>
      <c r="CQ250" s="427">
        <v>0</v>
      </c>
      <c r="CR250" s="427">
        <v>0</v>
      </c>
      <c r="CS250" s="427">
        <v>0</v>
      </c>
      <c r="CT250" s="428">
        <v>0</v>
      </c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1.9</v>
      </c>
      <c r="DT250" s="397">
        <v>0</v>
      </c>
      <c r="DU250" s="398"/>
      <c r="DV250" s="391"/>
      <c r="DW250" s="253">
        <v>0</v>
      </c>
      <c r="DX250" s="399">
        <v>0</v>
      </c>
      <c r="DY250" s="399">
        <v>0</v>
      </c>
      <c r="DZ250" s="400"/>
      <c r="EA250" s="391"/>
      <c r="EB250" s="401">
        <v>0</v>
      </c>
      <c r="EC250" s="402">
        <v>0</v>
      </c>
      <c r="ED250" s="402">
        <v>0</v>
      </c>
      <c r="EE250" s="403"/>
      <c r="EF250" s="216">
        <v>1.9</v>
      </c>
      <c r="EG250" s="216">
        <v>1.9</v>
      </c>
      <c r="EH250" s="216">
        <v>0</v>
      </c>
      <c r="EI250" s="216">
        <v>0</v>
      </c>
      <c r="EJ250" s="566">
        <v>0</v>
      </c>
      <c r="EK250" t="s">
        <v>484</v>
      </c>
    </row>
    <row r="251" spans="1:141">
      <c r="A251" s="20">
        <f t="shared" si="5"/>
        <v>70523</v>
      </c>
      <c r="B251" s="456" t="s">
        <v>424</v>
      </c>
      <c r="C251" s="457" t="s">
        <v>157</v>
      </c>
      <c r="D251" s="457" t="s">
        <v>136</v>
      </c>
      <c r="E251" s="457" t="s">
        <v>160</v>
      </c>
      <c r="F251" s="223">
        <v>3.1</v>
      </c>
      <c r="G251" s="183">
        <v>1</v>
      </c>
      <c r="H251" s="183">
        <v>4</v>
      </c>
      <c r="I251" s="183">
        <v>4.5</v>
      </c>
      <c r="J251" s="183">
        <v>1</v>
      </c>
      <c r="K251" s="183">
        <v>1</v>
      </c>
      <c r="L251" s="183">
        <v>4.5</v>
      </c>
      <c r="M251" s="183">
        <v>5</v>
      </c>
      <c r="N251" s="183">
        <v>1</v>
      </c>
      <c r="O251" s="224">
        <v>4.5</v>
      </c>
      <c r="P251" s="167">
        <v>0</v>
      </c>
      <c r="Q251" s="223">
        <v>3</v>
      </c>
      <c r="R251" s="225"/>
      <c r="S251" s="225"/>
      <c r="T251" s="168"/>
      <c r="U251" s="168"/>
      <c r="V251" s="168"/>
      <c r="W251" s="166"/>
      <c r="X251" s="183">
        <v>3.2</v>
      </c>
      <c r="Y251" s="169">
        <v>3.4</v>
      </c>
      <c r="Z251" s="170">
        <v>3.8</v>
      </c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>
        <v>0</v>
      </c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3.6</v>
      </c>
      <c r="CB251" s="232" t="s">
        <v>416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3.641666667</v>
      </c>
      <c r="CL251" s="236">
        <v>6</v>
      </c>
      <c r="CM251" s="237"/>
      <c r="CN251" s="238"/>
      <c r="CP251" s="426">
        <v>4</v>
      </c>
      <c r="CQ251" s="427">
        <v>3</v>
      </c>
      <c r="CR251" s="427">
        <v>3</v>
      </c>
      <c r="CS251" s="427">
        <v>4</v>
      </c>
      <c r="CT251" s="428">
        <v>3</v>
      </c>
      <c r="CU251" s="242">
        <v>3.4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2</v>
      </c>
      <c r="DS251" s="397">
        <v>2.2000000000000002</v>
      </c>
      <c r="DT251" s="397">
        <v>3.6</v>
      </c>
      <c r="DU251" s="398"/>
      <c r="DV251" s="391"/>
      <c r="DW251" s="253">
        <v>0</v>
      </c>
      <c r="DX251" s="399">
        <v>0</v>
      </c>
      <c r="DY251" s="399">
        <v>0</v>
      </c>
      <c r="DZ251" s="400"/>
      <c r="EA251" s="391"/>
      <c r="EB251" s="401">
        <v>0</v>
      </c>
      <c r="EC251" s="402">
        <v>0</v>
      </c>
      <c r="ED251" s="402">
        <v>0</v>
      </c>
      <c r="EE251" s="403"/>
      <c r="EF251" s="216">
        <v>2</v>
      </c>
      <c r="EG251" s="216">
        <v>2.2000000000000002</v>
      </c>
      <c r="EH251" s="216">
        <v>3.6</v>
      </c>
      <c r="EI251" s="216">
        <v>0</v>
      </c>
      <c r="EJ251" s="566">
        <v>2.6</v>
      </c>
    </row>
    <row r="252" spans="1:141">
      <c r="A252" s="20">
        <f t="shared" si="5"/>
        <v>70524</v>
      </c>
      <c r="B252" s="456" t="s">
        <v>60</v>
      </c>
      <c r="C252" s="457" t="s">
        <v>144</v>
      </c>
      <c r="D252" s="457" t="s">
        <v>299</v>
      </c>
      <c r="E252" s="457" t="s">
        <v>97</v>
      </c>
      <c r="F252" s="223">
        <v>5</v>
      </c>
      <c r="G252" s="183">
        <v>4.5</v>
      </c>
      <c r="H252" s="183">
        <v>3.3</v>
      </c>
      <c r="I252" s="183">
        <v>2</v>
      </c>
      <c r="J252" s="183">
        <v>4</v>
      </c>
      <c r="K252" s="183">
        <v>3.8</v>
      </c>
      <c r="L252" s="183">
        <v>4.5</v>
      </c>
      <c r="M252" s="183">
        <v>1</v>
      </c>
      <c r="N252" s="183">
        <v>4</v>
      </c>
      <c r="O252" s="224">
        <v>1</v>
      </c>
      <c r="P252" s="167">
        <v>0</v>
      </c>
      <c r="Q252" s="223">
        <v>3.3</v>
      </c>
      <c r="R252" s="225"/>
      <c r="S252" s="225"/>
      <c r="T252" s="168"/>
      <c r="U252" s="168"/>
      <c r="V252" s="168"/>
      <c r="W252" s="166"/>
      <c r="X252" s="183">
        <v>5</v>
      </c>
      <c r="Y252" s="169">
        <v>4.4000000000000004</v>
      </c>
      <c r="Z252" s="170">
        <v>2.9</v>
      </c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>
        <v>0</v>
      </c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4.2</v>
      </c>
      <c r="CB252" s="232" t="s">
        <v>417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4.1744444439999997</v>
      </c>
      <c r="CL252" s="236"/>
      <c r="CM252" s="237"/>
      <c r="CN252" s="238"/>
      <c r="CP252" s="426">
        <v>5</v>
      </c>
      <c r="CQ252" s="427">
        <v>4</v>
      </c>
      <c r="CR252" s="427">
        <v>4</v>
      </c>
      <c r="CS252" s="427">
        <v>5</v>
      </c>
      <c r="CT252" s="428">
        <v>4</v>
      </c>
      <c r="CU252" s="242">
        <v>4.4000000000000004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4.4000000000000004</v>
      </c>
      <c r="DS252" s="397">
        <v>4.0999999999999996</v>
      </c>
      <c r="DT252" s="397">
        <v>4.2</v>
      </c>
      <c r="DU252" s="398"/>
      <c r="DV252" s="391"/>
      <c r="DW252" s="253">
        <v>0</v>
      </c>
      <c r="DX252" s="399">
        <v>0</v>
      </c>
      <c r="DY252" s="399">
        <v>0</v>
      </c>
      <c r="DZ252" s="400"/>
      <c r="EA252" s="391"/>
      <c r="EB252" s="401">
        <v>0</v>
      </c>
      <c r="EC252" s="402">
        <v>0</v>
      </c>
      <c r="ED252" s="402">
        <v>0</v>
      </c>
      <c r="EE252" s="403"/>
      <c r="EF252" s="216">
        <v>4.4000000000000004</v>
      </c>
      <c r="EG252" s="216">
        <v>4.0999999999999996</v>
      </c>
      <c r="EH252" s="216">
        <v>4.2</v>
      </c>
      <c r="EI252" s="216">
        <v>0</v>
      </c>
      <c r="EJ252" s="566">
        <v>4.2</v>
      </c>
    </row>
    <row r="253" spans="1:141">
      <c r="A253" s="20">
        <f t="shared" si="5"/>
        <v>70525</v>
      </c>
      <c r="B253" s="456" t="s">
        <v>119</v>
      </c>
      <c r="C253" s="457" t="s">
        <v>52</v>
      </c>
      <c r="D253" s="457" t="s">
        <v>127</v>
      </c>
      <c r="E253" s="457">
        <v>0</v>
      </c>
      <c r="F253" s="223"/>
      <c r="G253" s="183"/>
      <c r="H253" s="183"/>
      <c r="I253" s="183"/>
      <c r="J253" s="183"/>
      <c r="K253" s="183"/>
      <c r="L253" s="183"/>
      <c r="M253" s="183"/>
      <c r="N253" s="183"/>
      <c r="O253" s="224"/>
      <c r="P253" s="167">
        <v>0</v>
      </c>
      <c r="Q253" s="223">
        <v>0</v>
      </c>
      <c r="R253" s="225"/>
      <c r="S253" s="225"/>
      <c r="T253" s="168"/>
      <c r="U253" s="168"/>
      <c r="V253" s="168"/>
      <c r="W253" s="166"/>
      <c r="X253" s="183">
        <v>-0.1</v>
      </c>
      <c r="Y253" s="169">
        <v>0</v>
      </c>
      <c r="Z253" s="170">
        <v>0</v>
      </c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>
        <v>0</v>
      </c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0</v>
      </c>
      <c r="CB253" s="232" t="s">
        <v>418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-0.01</v>
      </c>
      <c r="CL253" s="236">
        <v>17</v>
      </c>
      <c r="CM253" s="237"/>
      <c r="CN253" s="238"/>
      <c r="CP253" s="426">
        <v>0</v>
      </c>
      <c r="CQ253" s="427">
        <v>0</v>
      </c>
      <c r="CR253" s="427">
        <v>0</v>
      </c>
      <c r="CS253" s="427">
        <v>0</v>
      </c>
      <c r="CT253" s="428">
        <v>0</v>
      </c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1.8</v>
      </c>
      <c r="DS253" s="397">
        <v>1.9</v>
      </c>
      <c r="DT253" s="397">
        <v>0</v>
      </c>
      <c r="DU253" s="398"/>
      <c r="DV253" s="391"/>
      <c r="DW253" s="253">
        <v>0</v>
      </c>
      <c r="DX253" s="399">
        <v>0</v>
      </c>
      <c r="DY253" s="399">
        <v>0</v>
      </c>
      <c r="DZ253" s="400"/>
      <c r="EA253" s="391"/>
      <c r="EB253" s="401">
        <v>0</v>
      </c>
      <c r="EC253" s="402">
        <v>0</v>
      </c>
      <c r="ED253" s="402">
        <v>0</v>
      </c>
      <c r="EE253" s="403"/>
      <c r="EF253" s="216">
        <v>1.8</v>
      </c>
      <c r="EG253" s="216">
        <v>1.9</v>
      </c>
      <c r="EH253" s="216">
        <v>0</v>
      </c>
      <c r="EI253" s="216">
        <v>0</v>
      </c>
      <c r="EJ253" s="566">
        <v>0</v>
      </c>
      <c r="EK253" t="s">
        <v>484</v>
      </c>
    </row>
    <row r="254" spans="1:141">
      <c r="A254" s="20">
        <f t="shared" si="5"/>
        <v>70526</v>
      </c>
      <c r="B254" s="456" t="s">
        <v>148</v>
      </c>
      <c r="C254" s="457" t="s">
        <v>356</v>
      </c>
      <c r="D254" s="457" t="s">
        <v>167</v>
      </c>
      <c r="E254" s="457" t="s">
        <v>357</v>
      </c>
      <c r="F254" s="223">
        <v>1</v>
      </c>
      <c r="G254" s="183">
        <v>1</v>
      </c>
      <c r="H254" s="183">
        <v>2.5</v>
      </c>
      <c r="I254" s="183">
        <v>2.8</v>
      </c>
      <c r="J254" s="183">
        <v>1</v>
      </c>
      <c r="K254" s="183">
        <v>4.5</v>
      </c>
      <c r="L254" s="183">
        <v>3.5</v>
      </c>
      <c r="M254" s="183">
        <v>1</v>
      </c>
      <c r="N254" s="183">
        <v>4</v>
      </c>
      <c r="O254" s="224">
        <v>1</v>
      </c>
      <c r="P254" s="167">
        <v>0</v>
      </c>
      <c r="Q254" s="223">
        <v>2.2000000000000002</v>
      </c>
      <c r="R254" s="225"/>
      <c r="S254" s="225"/>
      <c r="T254" s="168"/>
      <c r="U254" s="168"/>
      <c r="V254" s="168"/>
      <c r="W254" s="166"/>
      <c r="X254" s="183">
        <v>4.4000000000000004</v>
      </c>
      <c r="Y254" s="169">
        <v>3.8</v>
      </c>
      <c r="Z254" s="170">
        <v>4</v>
      </c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>
        <v>0</v>
      </c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3.1</v>
      </c>
      <c r="CB254" s="232" t="s">
        <v>416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3.06</v>
      </c>
      <c r="CL254" s="236">
        <v>2</v>
      </c>
      <c r="CM254" s="237"/>
      <c r="CN254" s="238"/>
      <c r="CP254" s="426">
        <v>3</v>
      </c>
      <c r="CQ254" s="427">
        <v>3</v>
      </c>
      <c r="CR254" s="427">
        <v>4</v>
      </c>
      <c r="CS254" s="427">
        <v>4</v>
      </c>
      <c r="CT254" s="428">
        <v>5</v>
      </c>
      <c r="CU254" s="242">
        <v>3.8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3.5</v>
      </c>
      <c r="DT254" s="397">
        <v>3.1</v>
      </c>
      <c r="DU254" s="398"/>
      <c r="DV254" s="391"/>
      <c r="DW254" s="253">
        <v>0</v>
      </c>
      <c r="DX254" s="399">
        <v>0</v>
      </c>
      <c r="DY254" s="399">
        <v>0</v>
      </c>
      <c r="DZ254" s="400"/>
      <c r="EA254" s="391"/>
      <c r="EB254" s="401">
        <v>0</v>
      </c>
      <c r="EC254" s="402">
        <v>0</v>
      </c>
      <c r="ED254" s="402">
        <v>0</v>
      </c>
      <c r="EE254" s="403"/>
      <c r="EF254" s="216">
        <v>3.1</v>
      </c>
      <c r="EG254" s="216">
        <v>3.5</v>
      </c>
      <c r="EH254" s="216">
        <v>3.1</v>
      </c>
      <c r="EI254" s="216">
        <v>0</v>
      </c>
      <c r="EJ254" s="566">
        <v>3.2</v>
      </c>
    </row>
    <row r="255" spans="1:141">
      <c r="A255" s="20">
        <f t="shared" si="5"/>
        <v>70527</v>
      </c>
      <c r="B255" s="456" t="s">
        <v>151</v>
      </c>
      <c r="C255" s="457" t="s">
        <v>331</v>
      </c>
      <c r="D255" s="457" t="s">
        <v>96</v>
      </c>
      <c r="E255" s="457" t="s">
        <v>179</v>
      </c>
      <c r="F255" s="223">
        <v>4.5</v>
      </c>
      <c r="G255" s="183">
        <v>1</v>
      </c>
      <c r="H255" s="183">
        <v>3.3</v>
      </c>
      <c r="I255" s="183">
        <v>3.3</v>
      </c>
      <c r="J255" s="183">
        <v>3.7</v>
      </c>
      <c r="K255" s="183">
        <v>3.8</v>
      </c>
      <c r="L255" s="183">
        <v>3.8</v>
      </c>
      <c r="M255" s="183">
        <v>5</v>
      </c>
      <c r="N255" s="183">
        <v>2.8</v>
      </c>
      <c r="O255" s="224">
        <v>1</v>
      </c>
      <c r="P255" s="167">
        <v>0</v>
      </c>
      <c r="Q255" s="223">
        <v>3.2</v>
      </c>
      <c r="R255" s="225"/>
      <c r="S255" s="225"/>
      <c r="T255" s="168"/>
      <c r="U255" s="168"/>
      <c r="V255" s="168"/>
      <c r="W255" s="166"/>
      <c r="X255" s="183">
        <v>4.4000000000000004</v>
      </c>
      <c r="Y255" s="169">
        <v>3</v>
      </c>
      <c r="Z255" s="170">
        <v>3.6</v>
      </c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>
        <v>0</v>
      </c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4</v>
      </c>
      <c r="CB255" s="232" t="s">
        <v>416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3.9905555559999999</v>
      </c>
      <c r="CL255" s="236">
        <v>2</v>
      </c>
      <c r="CM255" s="237"/>
      <c r="CN255" s="238"/>
      <c r="CP255" s="426">
        <v>3</v>
      </c>
      <c r="CQ255" s="427">
        <v>3</v>
      </c>
      <c r="CR255" s="427">
        <v>3</v>
      </c>
      <c r="CS255" s="427">
        <v>2</v>
      </c>
      <c r="CT255" s="428">
        <v>4</v>
      </c>
      <c r="CU255" s="242">
        <v>3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3.1</v>
      </c>
      <c r="DS255" s="397">
        <v>3</v>
      </c>
      <c r="DT255" s="397">
        <v>4</v>
      </c>
      <c r="DU255" s="398"/>
      <c r="DV255" s="391"/>
      <c r="DW255" s="253">
        <v>0</v>
      </c>
      <c r="DX255" s="399">
        <v>0</v>
      </c>
      <c r="DY255" s="399">
        <v>0</v>
      </c>
      <c r="DZ255" s="400"/>
      <c r="EA255" s="391"/>
      <c r="EB255" s="401">
        <v>0</v>
      </c>
      <c r="EC255" s="402">
        <v>0</v>
      </c>
      <c r="ED255" s="402">
        <v>0</v>
      </c>
      <c r="EE255" s="403"/>
      <c r="EF255" s="216">
        <v>3.1</v>
      </c>
      <c r="EG255" s="216">
        <v>3</v>
      </c>
      <c r="EH255" s="216">
        <v>4</v>
      </c>
      <c r="EI255" s="216">
        <v>0</v>
      </c>
      <c r="EJ255" s="566">
        <v>3.4</v>
      </c>
    </row>
    <row r="256" spans="1:141">
      <c r="A256" s="20">
        <f t="shared" si="5"/>
        <v>70528</v>
      </c>
      <c r="B256" s="456" t="s">
        <v>283</v>
      </c>
      <c r="C256" s="457" t="s">
        <v>36</v>
      </c>
      <c r="D256" s="457" t="s">
        <v>106</v>
      </c>
      <c r="E256" s="457">
        <v>0</v>
      </c>
      <c r="F256" s="223">
        <v>1</v>
      </c>
      <c r="G256" s="183">
        <v>1</v>
      </c>
      <c r="H256" s="183">
        <v>1</v>
      </c>
      <c r="I256" s="183">
        <v>1</v>
      </c>
      <c r="J256" s="183">
        <v>3.5</v>
      </c>
      <c r="K256" s="183">
        <v>3.8</v>
      </c>
      <c r="L256" s="183">
        <v>1</v>
      </c>
      <c r="M256" s="183">
        <v>4.5</v>
      </c>
      <c r="N256" s="183">
        <v>3</v>
      </c>
      <c r="O256" s="224">
        <v>1</v>
      </c>
      <c r="P256" s="167">
        <v>0</v>
      </c>
      <c r="Q256" s="223">
        <v>2.1</v>
      </c>
      <c r="R256" s="225"/>
      <c r="S256" s="225"/>
      <c r="T256" s="168"/>
      <c r="U256" s="168"/>
      <c r="V256" s="168"/>
      <c r="W256" s="166"/>
      <c r="X256" s="183">
        <v>5</v>
      </c>
      <c r="Y256" s="169">
        <v>3.8</v>
      </c>
      <c r="Z256" s="170">
        <v>3.3</v>
      </c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>
        <v>0</v>
      </c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2.9</v>
      </c>
      <c r="CB256" s="232" t="s">
        <v>418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2.9338888889999999</v>
      </c>
      <c r="CL256" s="236"/>
      <c r="CM256" s="237"/>
      <c r="CN256" s="238"/>
      <c r="CP256" s="426">
        <v>3</v>
      </c>
      <c r="CQ256" s="427">
        <v>3</v>
      </c>
      <c r="CR256" s="427">
        <v>3</v>
      </c>
      <c r="CS256" s="427">
        <v>5</v>
      </c>
      <c r="CT256" s="428">
        <v>5</v>
      </c>
      <c r="CU256" s="242">
        <v>3.8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2</v>
      </c>
      <c r="DS256" s="397">
        <v>2.8</v>
      </c>
      <c r="DT256" s="397">
        <v>2.9</v>
      </c>
      <c r="DU256" s="398"/>
      <c r="DV256" s="391"/>
      <c r="DW256" s="253">
        <v>0</v>
      </c>
      <c r="DX256" s="399">
        <v>0</v>
      </c>
      <c r="DY256" s="399">
        <v>0</v>
      </c>
      <c r="DZ256" s="400"/>
      <c r="EA256" s="391"/>
      <c r="EB256" s="401">
        <v>0</v>
      </c>
      <c r="EC256" s="402">
        <v>0</v>
      </c>
      <c r="ED256" s="402">
        <v>0</v>
      </c>
      <c r="EE256" s="403"/>
      <c r="EF256" s="216">
        <v>2</v>
      </c>
      <c r="EG256" s="216">
        <v>2.8</v>
      </c>
      <c r="EH256" s="216">
        <v>2.9</v>
      </c>
      <c r="EI256" s="216">
        <v>0</v>
      </c>
      <c r="EJ256" s="566">
        <v>2.6</v>
      </c>
    </row>
    <row r="257" spans="1:141">
      <c r="A257" s="20">
        <f t="shared" si="5"/>
        <v>70529</v>
      </c>
      <c r="B257" s="456" t="s">
        <v>285</v>
      </c>
      <c r="C257" s="457" t="s">
        <v>81</v>
      </c>
      <c r="D257" s="457" t="s">
        <v>358</v>
      </c>
      <c r="E257" s="457" t="s">
        <v>348</v>
      </c>
      <c r="F257" s="266"/>
      <c r="G257" s="268"/>
      <c r="H257" s="268"/>
      <c r="I257" s="268"/>
      <c r="J257" s="268"/>
      <c r="K257" s="268"/>
      <c r="L257" s="268"/>
      <c r="M257" s="268"/>
      <c r="N257" s="268"/>
      <c r="O257" s="224"/>
      <c r="P257" s="167">
        <v>0</v>
      </c>
      <c r="Q257" s="266">
        <v>0</v>
      </c>
      <c r="R257" s="269"/>
      <c r="S257" s="269"/>
      <c r="T257" s="169"/>
      <c r="U257" s="169"/>
      <c r="V257" s="169"/>
      <c r="W257" s="166"/>
      <c r="X257" s="183">
        <v>5</v>
      </c>
      <c r="Y257" s="169">
        <v>0</v>
      </c>
      <c r="Z257" s="170">
        <v>0</v>
      </c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>
        <v>0</v>
      </c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0.5</v>
      </c>
      <c r="CB257" s="232" t="s">
        <v>418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0.5</v>
      </c>
      <c r="CL257" s="236"/>
      <c r="CM257" s="237"/>
      <c r="CN257" s="238"/>
      <c r="CP257" s="426">
        <v>0</v>
      </c>
      <c r="CQ257" s="427">
        <v>0</v>
      </c>
      <c r="CR257" s="427">
        <v>0</v>
      </c>
      <c r="CS257" s="427">
        <v>0</v>
      </c>
      <c r="CT257" s="428">
        <v>0</v>
      </c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1.9</v>
      </c>
      <c r="DS257" s="397">
        <v>1.5</v>
      </c>
      <c r="DT257" s="397">
        <v>0.5</v>
      </c>
      <c r="DU257" s="398"/>
      <c r="DV257" s="391"/>
      <c r="DW257" s="253">
        <v>0</v>
      </c>
      <c r="DX257" s="399">
        <v>0</v>
      </c>
      <c r="DY257" s="399">
        <v>0</v>
      </c>
      <c r="DZ257" s="400"/>
      <c r="EA257" s="391"/>
      <c r="EB257" s="401">
        <v>0</v>
      </c>
      <c r="EC257" s="402">
        <v>0</v>
      </c>
      <c r="ED257" s="402">
        <v>0</v>
      </c>
      <c r="EE257" s="403"/>
      <c r="EF257" s="216">
        <v>1.9</v>
      </c>
      <c r="EG257" s="216">
        <v>1.5</v>
      </c>
      <c r="EH257" s="216">
        <v>0.5</v>
      </c>
      <c r="EI257" s="216">
        <v>0</v>
      </c>
      <c r="EJ257" s="566">
        <v>0</v>
      </c>
      <c r="EK257" t="s">
        <v>484</v>
      </c>
    </row>
    <row r="258" spans="1:141">
      <c r="A258" s="20">
        <f t="shared" si="5"/>
        <v>70530</v>
      </c>
      <c r="B258" s="456" t="s">
        <v>130</v>
      </c>
      <c r="C258" s="457" t="s">
        <v>102</v>
      </c>
      <c r="D258" s="457" t="s">
        <v>104</v>
      </c>
      <c r="E258" s="457" t="s">
        <v>71</v>
      </c>
      <c r="F258" s="223">
        <v>4</v>
      </c>
      <c r="G258" s="183">
        <v>1</v>
      </c>
      <c r="H258" s="183">
        <v>3.3</v>
      </c>
      <c r="I258" s="183">
        <v>2.5</v>
      </c>
      <c r="J258" s="183">
        <v>3.5</v>
      </c>
      <c r="K258" s="183">
        <v>4</v>
      </c>
      <c r="L258" s="183">
        <v>3.5</v>
      </c>
      <c r="M258" s="183">
        <v>5</v>
      </c>
      <c r="N258" s="183">
        <v>3.5</v>
      </c>
      <c r="O258" s="224">
        <v>1</v>
      </c>
      <c r="P258" s="167">
        <v>0</v>
      </c>
      <c r="Q258" s="223">
        <v>3.1</v>
      </c>
      <c r="R258" s="225"/>
      <c r="S258" s="225"/>
      <c r="T258" s="168"/>
      <c r="U258" s="168"/>
      <c r="V258" s="168"/>
      <c r="W258" s="166"/>
      <c r="X258" s="183">
        <v>5</v>
      </c>
      <c r="Y258" s="169">
        <v>4</v>
      </c>
      <c r="Z258" s="170">
        <v>3.1</v>
      </c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>
        <v>0</v>
      </c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4</v>
      </c>
      <c r="CB258" s="232" t="s">
        <v>416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3.985555556</v>
      </c>
      <c r="CL258" s="236"/>
      <c r="CM258" s="237"/>
      <c r="CN258" s="238"/>
      <c r="CP258" s="426">
        <v>4</v>
      </c>
      <c r="CQ258" s="427">
        <v>3</v>
      </c>
      <c r="CR258" s="427">
        <v>4</v>
      </c>
      <c r="CS258" s="427">
        <v>5</v>
      </c>
      <c r="CT258" s="428">
        <v>4</v>
      </c>
      <c r="CU258" s="242">
        <v>4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3.5</v>
      </c>
      <c r="DT258" s="397">
        <v>4</v>
      </c>
      <c r="DU258" s="398"/>
      <c r="DV258" s="391"/>
      <c r="DW258" s="253">
        <v>0</v>
      </c>
      <c r="DX258" s="399">
        <v>0</v>
      </c>
      <c r="DY258" s="399">
        <v>0</v>
      </c>
      <c r="DZ258" s="400"/>
      <c r="EA258" s="391"/>
      <c r="EB258" s="401">
        <v>0</v>
      </c>
      <c r="EC258" s="402">
        <v>0</v>
      </c>
      <c r="ED258" s="402">
        <v>0</v>
      </c>
      <c r="EE258" s="403"/>
      <c r="EF258" s="216">
        <v>3.7</v>
      </c>
      <c r="EG258" s="216">
        <v>3.5</v>
      </c>
      <c r="EH258" s="216">
        <v>4</v>
      </c>
      <c r="EI258" s="216">
        <v>0</v>
      </c>
      <c r="EJ258" s="566">
        <v>3.7</v>
      </c>
    </row>
    <row r="259" spans="1:141">
      <c r="A259" s="20">
        <f t="shared" si="5"/>
        <v>70531</v>
      </c>
      <c r="B259" s="456" t="s">
        <v>130</v>
      </c>
      <c r="C259" s="457" t="s">
        <v>359</v>
      </c>
      <c r="D259" s="457" t="s">
        <v>360</v>
      </c>
      <c r="E259" s="457" t="s">
        <v>105</v>
      </c>
      <c r="F259" s="223">
        <v>1</v>
      </c>
      <c r="G259" s="183">
        <v>1</v>
      </c>
      <c r="H259" s="183">
        <v>1</v>
      </c>
      <c r="I259" s="183">
        <v>1</v>
      </c>
      <c r="J259" s="183">
        <v>4.5</v>
      </c>
      <c r="K259" s="183">
        <v>3.8</v>
      </c>
      <c r="L259" s="183">
        <v>3</v>
      </c>
      <c r="M259" s="183">
        <v>4.5</v>
      </c>
      <c r="N259" s="183">
        <v>3.5</v>
      </c>
      <c r="O259" s="224">
        <v>3.3</v>
      </c>
      <c r="P259" s="167">
        <v>0</v>
      </c>
      <c r="Q259" s="223">
        <v>2.7</v>
      </c>
      <c r="R259" s="225"/>
      <c r="S259" s="225"/>
      <c r="T259" s="168"/>
      <c r="U259" s="168"/>
      <c r="V259" s="168"/>
      <c r="W259" s="166"/>
      <c r="X259" s="183">
        <v>5</v>
      </c>
      <c r="Y259" s="169">
        <v>2.8</v>
      </c>
      <c r="Z259" s="170">
        <v>3.4</v>
      </c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>
        <v>0</v>
      </c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3.5</v>
      </c>
      <c r="CB259" s="232" t="s">
        <v>416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3.4694444440000001</v>
      </c>
      <c r="CL259" s="236"/>
      <c r="CM259" s="237"/>
      <c r="CN259" s="238"/>
      <c r="CP259" s="426">
        <v>3</v>
      </c>
      <c r="CQ259" s="427">
        <v>3</v>
      </c>
      <c r="CR259" s="427">
        <v>3</v>
      </c>
      <c r="CS259" s="427">
        <v>2</v>
      </c>
      <c r="CT259" s="428">
        <v>3</v>
      </c>
      <c r="CU259" s="242">
        <v>2.8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3.7</v>
      </c>
      <c r="DS259" s="397">
        <v>3.5</v>
      </c>
      <c r="DT259" s="397">
        <v>3.5</v>
      </c>
      <c r="DU259" s="398"/>
      <c r="DV259" s="391"/>
      <c r="DW259" s="253">
        <v>0</v>
      </c>
      <c r="DX259" s="399">
        <v>0</v>
      </c>
      <c r="DY259" s="399">
        <v>0</v>
      </c>
      <c r="DZ259" s="400"/>
      <c r="EA259" s="391"/>
      <c r="EB259" s="401">
        <v>0</v>
      </c>
      <c r="EC259" s="402">
        <v>0</v>
      </c>
      <c r="ED259" s="402">
        <v>0</v>
      </c>
      <c r="EE259" s="403"/>
      <c r="EF259" s="216">
        <v>3.7</v>
      </c>
      <c r="EG259" s="216">
        <v>3.5</v>
      </c>
      <c r="EH259" s="216">
        <v>3.5</v>
      </c>
      <c r="EI259" s="216">
        <v>0</v>
      </c>
      <c r="EJ259" s="566">
        <v>3.6</v>
      </c>
    </row>
    <row r="260" spans="1:141">
      <c r="A260" s="20">
        <f t="shared" si="5"/>
        <v>70532</v>
      </c>
      <c r="B260" s="456" t="s">
        <v>361</v>
      </c>
      <c r="C260" s="457" t="s">
        <v>344</v>
      </c>
      <c r="D260" s="457" t="s">
        <v>362</v>
      </c>
      <c r="E260" s="457" t="s">
        <v>125</v>
      </c>
      <c r="F260" s="266">
        <v>1</v>
      </c>
      <c r="G260" s="268">
        <v>1</v>
      </c>
      <c r="H260" s="268">
        <v>1</v>
      </c>
      <c r="I260" s="268">
        <v>1</v>
      </c>
      <c r="J260" s="268">
        <v>1</v>
      </c>
      <c r="K260" s="268">
        <v>1</v>
      </c>
      <c r="L260" s="268">
        <v>2</v>
      </c>
      <c r="M260" s="268">
        <v>4</v>
      </c>
      <c r="N260" s="268">
        <v>2.5</v>
      </c>
      <c r="O260" s="224">
        <v>1</v>
      </c>
      <c r="P260" s="167">
        <v>0</v>
      </c>
      <c r="Q260" s="266">
        <v>1.6</v>
      </c>
      <c r="R260" s="269"/>
      <c r="S260" s="269"/>
      <c r="T260" s="169"/>
      <c r="U260" s="169"/>
      <c r="V260" s="169"/>
      <c r="W260" s="166"/>
      <c r="X260" s="183">
        <v>2.6</v>
      </c>
      <c r="Y260" s="169">
        <v>2.6</v>
      </c>
      <c r="Z260" s="170">
        <v>3.6</v>
      </c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>
        <v>0</v>
      </c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2.1</v>
      </c>
      <c r="CB260" s="232" t="s">
        <v>418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2.1177777780000002</v>
      </c>
      <c r="CL260" s="236">
        <v>8</v>
      </c>
      <c r="CM260" s="237"/>
      <c r="CN260" s="238"/>
      <c r="CP260" s="426">
        <v>2</v>
      </c>
      <c r="CQ260" s="427">
        <v>3</v>
      </c>
      <c r="CR260" s="427">
        <v>3</v>
      </c>
      <c r="CS260" s="427">
        <v>2</v>
      </c>
      <c r="CT260" s="428">
        <v>3</v>
      </c>
      <c r="CU260" s="242">
        <v>2.6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2.5</v>
      </c>
      <c r="DS260" s="397">
        <v>3</v>
      </c>
      <c r="DT260" s="397">
        <v>2.1</v>
      </c>
      <c r="DU260" s="398"/>
      <c r="DV260" s="391"/>
      <c r="DW260" s="253">
        <v>0</v>
      </c>
      <c r="DX260" s="399">
        <v>0</v>
      </c>
      <c r="DY260" s="399">
        <v>0</v>
      </c>
      <c r="DZ260" s="400"/>
      <c r="EA260" s="391"/>
      <c r="EB260" s="401">
        <v>0</v>
      </c>
      <c r="EC260" s="402">
        <v>0</v>
      </c>
      <c r="ED260" s="402">
        <v>0</v>
      </c>
      <c r="EE260" s="403"/>
      <c r="EF260" s="216">
        <v>2.5</v>
      </c>
      <c r="EG260" s="216">
        <v>3</v>
      </c>
      <c r="EH260" s="216">
        <v>2.1</v>
      </c>
      <c r="EI260" s="216">
        <v>0</v>
      </c>
      <c r="EJ260" s="566">
        <v>2.6</v>
      </c>
    </row>
    <row r="261" spans="1:141">
      <c r="A261" s="20">
        <f t="shared" si="5"/>
        <v>70533</v>
      </c>
      <c r="B261" s="456" t="s">
        <v>135</v>
      </c>
      <c r="C261" s="457" t="s">
        <v>54</v>
      </c>
      <c r="D261" s="457" t="s">
        <v>136</v>
      </c>
      <c r="E261" s="457" t="s">
        <v>160</v>
      </c>
      <c r="F261" s="223">
        <v>5</v>
      </c>
      <c r="G261" s="183">
        <v>1</v>
      </c>
      <c r="H261" s="183">
        <v>2.5</v>
      </c>
      <c r="I261" s="183">
        <v>1</v>
      </c>
      <c r="J261" s="183">
        <v>3.5</v>
      </c>
      <c r="K261" s="183">
        <v>4</v>
      </c>
      <c r="L261" s="183">
        <v>3.5</v>
      </c>
      <c r="M261" s="183">
        <v>1</v>
      </c>
      <c r="N261" s="183">
        <v>3.8</v>
      </c>
      <c r="O261" s="224">
        <v>1</v>
      </c>
      <c r="P261" s="167">
        <v>0</v>
      </c>
      <c r="Q261" s="223">
        <v>2.6</v>
      </c>
      <c r="R261" s="225"/>
      <c r="S261" s="225"/>
      <c r="T261" s="168"/>
      <c r="U261" s="168"/>
      <c r="V261" s="168"/>
      <c r="W261" s="166"/>
      <c r="X261" s="183">
        <v>5</v>
      </c>
      <c r="Y261" s="169">
        <v>4.2</v>
      </c>
      <c r="Z261" s="170">
        <v>3.9</v>
      </c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>
        <v>0</v>
      </c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3.5</v>
      </c>
      <c r="CB261" s="232" t="s">
        <v>416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3.534444444</v>
      </c>
      <c r="CL261" s="236"/>
      <c r="CM261" s="237"/>
      <c r="CN261" s="238"/>
      <c r="CP261" s="426">
        <v>4</v>
      </c>
      <c r="CQ261" s="427">
        <v>3</v>
      </c>
      <c r="CR261" s="427">
        <v>4</v>
      </c>
      <c r="CS261" s="427">
        <v>5</v>
      </c>
      <c r="CT261" s="428">
        <v>5</v>
      </c>
      <c r="CU261" s="242">
        <v>4.2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4.2</v>
      </c>
      <c r="DS261" s="397">
        <v>3.3</v>
      </c>
      <c r="DT261" s="397">
        <v>3.5</v>
      </c>
      <c r="DU261" s="398"/>
      <c r="DV261" s="391"/>
      <c r="DW261" s="253">
        <v>0</v>
      </c>
      <c r="DX261" s="399">
        <v>0</v>
      </c>
      <c r="DY261" s="399">
        <v>0</v>
      </c>
      <c r="DZ261" s="400"/>
      <c r="EA261" s="391"/>
      <c r="EB261" s="401">
        <v>0</v>
      </c>
      <c r="EC261" s="402">
        <v>0</v>
      </c>
      <c r="ED261" s="402">
        <v>0</v>
      </c>
      <c r="EE261" s="403"/>
      <c r="EF261" s="216">
        <v>4.2</v>
      </c>
      <c r="EG261" s="216">
        <v>3.3</v>
      </c>
      <c r="EH261" s="216">
        <v>3.5</v>
      </c>
      <c r="EI261" s="216">
        <v>0</v>
      </c>
      <c r="EJ261" s="566">
        <v>3.7</v>
      </c>
    </row>
    <row r="262" spans="1:141">
      <c r="A262" s="20">
        <f t="shared" si="5"/>
        <v>70534</v>
      </c>
      <c r="B262" s="456" t="s">
        <v>86</v>
      </c>
      <c r="C262" s="457" t="s">
        <v>67</v>
      </c>
      <c r="D262" s="457" t="s">
        <v>28</v>
      </c>
      <c r="E262" s="457">
        <v>0</v>
      </c>
      <c r="F262" s="223">
        <v>5</v>
      </c>
      <c r="G262" s="183">
        <v>4</v>
      </c>
      <c r="H262" s="183">
        <v>4</v>
      </c>
      <c r="I262" s="183">
        <v>4.5</v>
      </c>
      <c r="J262" s="183">
        <v>5</v>
      </c>
      <c r="K262" s="183">
        <v>4.5</v>
      </c>
      <c r="L262" s="183">
        <v>3.5</v>
      </c>
      <c r="M262" s="183">
        <v>5</v>
      </c>
      <c r="N262" s="183">
        <v>4.7</v>
      </c>
      <c r="O262" s="224">
        <v>5</v>
      </c>
      <c r="P262" s="167">
        <v>0</v>
      </c>
      <c r="Q262" s="223">
        <v>4.5</v>
      </c>
      <c r="R262" s="225"/>
      <c r="S262" s="225"/>
      <c r="T262" s="168"/>
      <c r="U262" s="168"/>
      <c r="V262" s="168"/>
      <c r="W262" s="166"/>
      <c r="X262" s="183">
        <v>5</v>
      </c>
      <c r="Y262" s="169">
        <v>5</v>
      </c>
      <c r="Z262" s="170">
        <v>4.9000000000000004</v>
      </c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>
        <v>0</v>
      </c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5.5</v>
      </c>
      <c r="CB262" s="232" t="s">
        <v>421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5.5144444439999996</v>
      </c>
      <c r="CL262" s="236"/>
      <c r="CM262" s="237"/>
      <c r="CN262" s="238"/>
      <c r="CP262" s="426">
        <v>5</v>
      </c>
      <c r="CQ262" s="427">
        <v>5</v>
      </c>
      <c r="CR262" s="427">
        <v>5</v>
      </c>
      <c r="CS262" s="427">
        <v>5</v>
      </c>
      <c r="CT262" s="428">
        <v>5</v>
      </c>
      <c r="CU262" s="242">
        <v>5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4.8</v>
      </c>
      <c r="DS262" s="397">
        <v>3.9</v>
      </c>
      <c r="DT262" s="397">
        <v>5.5</v>
      </c>
      <c r="DU262" s="398"/>
      <c r="DV262" s="391"/>
      <c r="DW262" s="253">
        <v>0</v>
      </c>
      <c r="DX262" s="399">
        <v>0</v>
      </c>
      <c r="DY262" s="399">
        <v>0</v>
      </c>
      <c r="DZ262" s="400"/>
      <c r="EA262" s="391"/>
      <c r="EB262" s="401">
        <v>0</v>
      </c>
      <c r="EC262" s="402">
        <v>0</v>
      </c>
      <c r="ED262" s="402">
        <v>0</v>
      </c>
      <c r="EE262" s="403"/>
      <c r="EF262" s="216">
        <v>4.8</v>
      </c>
      <c r="EG262" s="216">
        <v>3.9</v>
      </c>
      <c r="EH262" s="216">
        <v>5.5</v>
      </c>
      <c r="EI262" s="216">
        <v>0</v>
      </c>
      <c r="EJ262" s="566">
        <v>4.8</v>
      </c>
    </row>
    <row r="263" spans="1:141">
      <c r="A263" s="20">
        <f t="shared" si="5"/>
        <v>70535</v>
      </c>
      <c r="B263" s="456" t="s">
        <v>363</v>
      </c>
      <c r="C263" s="457" t="s">
        <v>121</v>
      </c>
      <c r="D263" s="457" t="s">
        <v>167</v>
      </c>
      <c r="E263" s="457">
        <v>0</v>
      </c>
      <c r="F263" s="223">
        <v>5</v>
      </c>
      <c r="G263" s="183">
        <v>1</v>
      </c>
      <c r="H263" s="183">
        <v>3.5</v>
      </c>
      <c r="I263" s="183">
        <v>2.5</v>
      </c>
      <c r="J263" s="183">
        <v>3.7</v>
      </c>
      <c r="K263" s="183">
        <v>3.1</v>
      </c>
      <c r="L263" s="183">
        <v>1</v>
      </c>
      <c r="M263" s="183">
        <v>5</v>
      </c>
      <c r="N263" s="183">
        <v>3</v>
      </c>
      <c r="O263" s="224">
        <v>4.5</v>
      </c>
      <c r="P263" s="167">
        <v>0</v>
      </c>
      <c r="Q263" s="223">
        <v>3.2</v>
      </c>
      <c r="R263" s="225"/>
      <c r="S263" s="225"/>
      <c r="T263" s="168"/>
      <c r="U263" s="168"/>
      <c r="V263" s="168"/>
      <c r="W263" s="166"/>
      <c r="X263" s="183">
        <v>5</v>
      </c>
      <c r="Y263" s="169">
        <v>3.8</v>
      </c>
      <c r="Z263" s="170">
        <v>3.4</v>
      </c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>
        <v>0</v>
      </c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4.0999999999999996</v>
      </c>
      <c r="CB263" s="232" t="s">
        <v>417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4.0922222220000002</v>
      </c>
      <c r="CL263" s="236"/>
      <c r="CM263" s="237"/>
      <c r="CN263" s="238"/>
      <c r="CP263" s="426">
        <v>3</v>
      </c>
      <c r="CQ263" s="427">
        <v>4</v>
      </c>
      <c r="CR263" s="427">
        <v>3</v>
      </c>
      <c r="CS263" s="427">
        <v>5</v>
      </c>
      <c r="CT263" s="428">
        <v>4</v>
      </c>
      <c r="CU263" s="242">
        <v>3.8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3.3</v>
      </c>
      <c r="DS263" s="397">
        <v>3.5</v>
      </c>
      <c r="DT263" s="397">
        <v>4.0999999999999996</v>
      </c>
      <c r="DU263" s="398"/>
      <c r="DV263" s="391"/>
      <c r="DW263" s="253">
        <v>0</v>
      </c>
      <c r="DX263" s="399">
        <v>0</v>
      </c>
      <c r="DY263" s="399">
        <v>0</v>
      </c>
      <c r="DZ263" s="400"/>
      <c r="EA263" s="391"/>
      <c r="EB263" s="401">
        <v>0</v>
      </c>
      <c r="EC263" s="402">
        <v>0</v>
      </c>
      <c r="ED263" s="402">
        <v>0</v>
      </c>
      <c r="EE263" s="403"/>
      <c r="EF263" s="216">
        <v>3.3</v>
      </c>
      <c r="EG263" s="216">
        <v>3.5</v>
      </c>
      <c r="EH263" s="216">
        <v>4.0999999999999996</v>
      </c>
      <c r="EI263" s="216">
        <v>0</v>
      </c>
      <c r="EJ263" s="566">
        <v>3.6</v>
      </c>
    </row>
    <row r="264" spans="1:141">
      <c r="A264" s="20">
        <f t="shared" si="5"/>
        <v>70536</v>
      </c>
      <c r="B264" s="456" t="s">
        <v>364</v>
      </c>
      <c r="C264" s="457" t="s">
        <v>365</v>
      </c>
      <c r="D264" s="457" t="s">
        <v>366</v>
      </c>
      <c r="E264" s="457">
        <v>0</v>
      </c>
      <c r="F264" s="223">
        <v>5</v>
      </c>
      <c r="G264" s="183">
        <v>1</v>
      </c>
      <c r="H264" s="183">
        <v>3.8</v>
      </c>
      <c r="I264" s="183">
        <v>4</v>
      </c>
      <c r="J264" s="183">
        <v>4.5</v>
      </c>
      <c r="K264" s="183">
        <v>4.5</v>
      </c>
      <c r="L264" s="183">
        <v>4.5</v>
      </c>
      <c r="M264" s="183">
        <v>5</v>
      </c>
      <c r="N264" s="183">
        <v>4</v>
      </c>
      <c r="O264" s="224">
        <v>3.5</v>
      </c>
      <c r="P264" s="167">
        <v>0</v>
      </c>
      <c r="Q264" s="223">
        <v>4</v>
      </c>
      <c r="R264" s="225"/>
      <c r="S264" s="225"/>
      <c r="T264" s="168"/>
      <c r="U264" s="168"/>
      <c r="V264" s="168"/>
      <c r="W264" s="166"/>
      <c r="X264" s="183">
        <v>4.4000000000000004</v>
      </c>
      <c r="Y264" s="169">
        <v>3.2</v>
      </c>
      <c r="Z264" s="170">
        <v>3.1</v>
      </c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>
        <v>0</v>
      </c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4.7</v>
      </c>
      <c r="CB264" s="232" t="s">
        <v>421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4.7355555560000004</v>
      </c>
      <c r="CL264" s="236">
        <v>2</v>
      </c>
      <c r="CM264" s="237"/>
      <c r="CN264" s="238"/>
      <c r="CP264" s="426">
        <v>3</v>
      </c>
      <c r="CQ264" s="427">
        <v>4</v>
      </c>
      <c r="CR264" s="427">
        <v>2</v>
      </c>
      <c r="CS264" s="427">
        <v>3</v>
      </c>
      <c r="CT264" s="428">
        <v>4</v>
      </c>
      <c r="CU264" s="242">
        <v>3.2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4.3</v>
      </c>
      <c r="DS264" s="397">
        <v>4.0999999999999996</v>
      </c>
      <c r="DT264" s="397">
        <v>4.7</v>
      </c>
      <c r="DU264" s="398"/>
      <c r="DV264" s="391"/>
      <c r="DW264" s="253">
        <v>0</v>
      </c>
      <c r="DX264" s="399">
        <v>0</v>
      </c>
      <c r="DY264" s="399">
        <v>0</v>
      </c>
      <c r="DZ264" s="400"/>
      <c r="EA264" s="391"/>
      <c r="EB264" s="401">
        <v>0</v>
      </c>
      <c r="EC264" s="402">
        <v>0</v>
      </c>
      <c r="ED264" s="402">
        <v>0</v>
      </c>
      <c r="EE264" s="403"/>
      <c r="EF264" s="216">
        <v>4.3</v>
      </c>
      <c r="EG264" s="216">
        <v>4.0999999999999996</v>
      </c>
      <c r="EH264" s="216">
        <v>4.7</v>
      </c>
      <c r="EI264" s="216">
        <v>0</v>
      </c>
      <c r="EJ264" s="566">
        <v>4.4000000000000004</v>
      </c>
    </row>
    <row r="265" spans="1:141">
      <c r="A265" s="20">
        <f t="shared" si="5"/>
        <v>70537</v>
      </c>
      <c r="B265" s="456" t="s">
        <v>132</v>
      </c>
      <c r="C265" s="457" t="s">
        <v>367</v>
      </c>
      <c r="D265" s="457" t="s">
        <v>368</v>
      </c>
      <c r="E265" s="457" t="s">
        <v>97</v>
      </c>
      <c r="F265" s="223">
        <v>5</v>
      </c>
      <c r="G265" s="183">
        <v>3.4</v>
      </c>
      <c r="H265" s="183">
        <v>3.3</v>
      </c>
      <c r="I265" s="183">
        <v>2.5</v>
      </c>
      <c r="J265" s="183">
        <v>4.5</v>
      </c>
      <c r="K265" s="183">
        <v>1</v>
      </c>
      <c r="L265" s="183">
        <v>3.5</v>
      </c>
      <c r="M265" s="183">
        <v>5</v>
      </c>
      <c r="N265" s="183">
        <v>3.3</v>
      </c>
      <c r="O265" s="224">
        <v>1</v>
      </c>
      <c r="P265" s="167">
        <v>0</v>
      </c>
      <c r="Q265" s="223">
        <v>3.3</v>
      </c>
      <c r="R265" s="225"/>
      <c r="S265" s="225"/>
      <c r="T265" s="168"/>
      <c r="U265" s="168"/>
      <c r="V265" s="168"/>
      <c r="W265" s="166"/>
      <c r="X265" s="183">
        <v>5</v>
      </c>
      <c r="Y265" s="169">
        <v>3</v>
      </c>
      <c r="Z265" s="170">
        <v>3.3</v>
      </c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>
        <v>0</v>
      </c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4.0999999999999996</v>
      </c>
      <c r="CB265" s="232" t="s">
        <v>417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4.0666666669999998</v>
      </c>
      <c r="CL265" s="236"/>
      <c r="CM265" s="237"/>
      <c r="CN265" s="238"/>
      <c r="CP265" s="426">
        <v>3</v>
      </c>
      <c r="CQ265" s="427">
        <v>3</v>
      </c>
      <c r="CR265" s="427">
        <v>3</v>
      </c>
      <c r="CS265" s="427">
        <v>3</v>
      </c>
      <c r="CT265" s="428">
        <v>3</v>
      </c>
      <c r="CU265" s="242">
        <v>3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4.2</v>
      </c>
      <c r="DS265" s="397">
        <v>3.4</v>
      </c>
      <c r="DT265" s="397">
        <v>4.0999999999999996</v>
      </c>
      <c r="DU265" s="398"/>
      <c r="DV265" s="391"/>
      <c r="DW265" s="253">
        <v>0</v>
      </c>
      <c r="DX265" s="399">
        <v>0</v>
      </c>
      <c r="DY265" s="399">
        <v>0</v>
      </c>
      <c r="DZ265" s="400"/>
      <c r="EA265" s="391"/>
      <c r="EB265" s="401">
        <v>0</v>
      </c>
      <c r="EC265" s="402">
        <v>0</v>
      </c>
      <c r="ED265" s="402">
        <v>0</v>
      </c>
      <c r="EE265" s="403"/>
      <c r="EF265" s="216">
        <v>4.2</v>
      </c>
      <c r="EG265" s="216">
        <v>3.4</v>
      </c>
      <c r="EH265" s="216">
        <v>4.0999999999999996</v>
      </c>
      <c r="EI265" s="216">
        <v>0</v>
      </c>
      <c r="EJ265" s="566">
        <v>3.9</v>
      </c>
    </row>
    <row r="266" spans="1:141">
      <c r="A266" s="20">
        <f t="shared" si="5"/>
        <v>70538</v>
      </c>
      <c r="B266" s="456" t="s">
        <v>157</v>
      </c>
      <c r="C266" s="457" t="s">
        <v>115</v>
      </c>
      <c r="D266" s="457" t="s">
        <v>369</v>
      </c>
      <c r="E266" s="457" t="s">
        <v>106</v>
      </c>
      <c r="F266" s="223">
        <v>5</v>
      </c>
      <c r="G266" s="183">
        <v>4.5</v>
      </c>
      <c r="H266" s="183">
        <v>3.8</v>
      </c>
      <c r="I266" s="183">
        <v>3.8</v>
      </c>
      <c r="J266" s="183">
        <v>4</v>
      </c>
      <c r="K266" s="183">
        <v>4.5</v>
      </c>
      <c r="L266" s="183">
        <v>2</v>
      </c>
      <c r="M266" s="183">
        <v>5</v>
      </c>
      <c r="N266" s="183">
        <v>3.5</v>
      </c>
      <c r="O266" s="224">
        <v>3.5</v>
      </c>
      <c r="P266" s="167">
        <v>0</v>
      </c>
      <c r="Q266" s="223">
        <v>4</v>
      </c>
      <c r="R266" s="225"/>
      <c r="S266" s="225"/>
      <c r="T266" s="168"/>
      <c r="U266" s="168"/>
      <c r="V266" s="168"/>
      <c r="W266" s="166"/>
      <c r="X266" s="183">
        <v>5</v>
      </c>
      <c r="Y266" s="169">
        <v>4.4000000000000004</v>
      </c>
      <c r="Z266" s="170">
        <v>3.8</v>
      </c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>
        <v>0</v>
      </c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4.9000000000000004</v>
      </c>
      <c r="CB266" s="232" t="s">
        <v>421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4.8688888889999999</v>
      </c>
      <c r="CL266" s="236"/>
      <c r="CM266" s="237"/>
      <c r="CN266" s="238"/>
      <c r="CP266" s="426">
        <v>5</v>
      </c>
      <c r="CQ266" s="427">
        <v>4</v>
      </c>
      <c r="CR266" s="427">
        <v>4</v>
      </c>
      <c r="CS266" s="427">
        <v>5</v>
      </c>
      <c r="CT266" s="428">
        <v>4</v>
      </c>
      <c r="CU266" s="242">
        <v>4.4000000000000004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3.9</v>
      </c>
      <c r="DT266" s="397">
        <v>4.9000000000000004</v>
      </c>
      <c r="DU266" s="398"/>
      <c r="DV266" s="391"/>
      <c r="DW266" s="253">
        <v>0</v>
      </c>
      <c r="DX266" s="399">
        <v>0</v>
      </c>
      <c r="DY266" s="399">
        <v>0</v>
      </c>
      <c r="DZ266" s="400"/>
      <c r="EA266" s="391"/>
      <c r="EB266" s="401">
        <v>0</v>
      </c>
      <c r="EC266" s="402">
        <v>0</v>
      </c>
      <c r="ED266" s="402">
        <v>0</v>
      </c>
      <c r="EE266" s="403"/>
      <c r="EF266" s="216">
        <v>4.0999999999999996</v>
      </c>
      <c r="EG266" s="216">
        <v>3.9</v>
      </c>
      <c r="EH266" s="216">
        <v>4.9000000000000004</v>
      </c>
      <c r="EI266" s="216">
        <v>0</v>
      </c>
      <c r="EJ266" s="566">
        <v>4.3</v>
      </c>
    </row>
    <row r="267" spans="1:141">
      <c r="A267" s="20">
        <f t="shared" si="5"/>
        <v>70539</v>
      </c>
      <c r="B267" s="456" t="s">
        <v>158</v>
      </c>
      <c r="C267" s="457" t="s">
        <v>67</v>
      </c>
      <c r="D267" s="457" t="s">
        <v>112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>
        <v>1</v>
      </c>
      <c r="L267" s="183">
        <v>1</v>
      </c>
      <c r="M267" s="183">
        <v>1</v>
      </c>
      <c r="N267" s="183">
        <v>1</v>
      </c>
      <c r="O267" s="224">
        <v>1</v>
      </c>
      <c r="P267" s="167">
        <v>0</v>
      </c>
      <c r="Q267" s="223">
        <v>1</v>
      </c>
      <c r="R267" s="225"/>
      <c r="S267" s="225"/>
      <c r="T267" s="168"/>
      <c r="U267" s="168"/>
      <c r="V267" s="168"/>
      <c r="W267" s="166"/>
      <c r="X267" s="183">
        <v>5</v>
      </c>
      <c r="Y267" s="169">
        <v>3.2</v>
      </c>
      <c r="Z267" s="170">
        <v>3.3</v>
      </c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>
        <v>0</v>
      </c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1.8</v>
      </c>
      <c r="CB267" s="232" t="s">
        <v>418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1.823888889</v>
      </c>
      <c r="CL267" s="236"/>
      <c r="CM267" s="237"/>
      <c r="CN267" s="238"/>
      <c r="CP267" s="426">
        <v>3</v>
      </c>
      <c r="CQ267" s="427">
        <v>3</v>
      </c>
      <c r="CR267" s="427">
        <v>3</v>
      </c>
      <c r="CS267" s="427">
        <v>4</v>
      </c>
      <c r="CT267" s="428">
        <v>3</v>
      </c>
      <c r="CU267" s="242">
        <v>3.2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2.1</v>
      </c>
      <c r="DT267" s="397">
        <v>1.8</v>
      </c>
      <c r="DU267" s="398"/>
      <c r="DV267" s="391"/>
      <c r="DW267" s="253">
        <v>0</v>
      </c>
      <c r="DX267" s="399">
        <v>0</v>
      </c>
      <c r="DY267" s="399">
        <v>0</v>
      </c>
      <c r="DZ267" s="400"/>
      <c r="EA267" s="391"/>
      <c r="EB267" s="401">
        <v>0</v>
      </c>
      <c r="EC267" s="402">
        <v>0</v>
      </c>
      <c r="ED267" s="402">
        <v>0</v>
      </c>
      <c r="EE267" s="403"/>
      <c r="EF267" s="216">
        <v>1.9</v>
      </c>
      <c r="EG267" s="216">
        <v>2.1</v>
      </c>
      <c r="EH267" s="216">
        <v>1.8</v>
      </c>
      <c r="EI267" s="216">
        <v>0</v>
      </c>
      <c r="EJ267" s="566">
        <v>1.9</v>
      </c>
    </row>
    <row r="268" spans="1:141">
      <c r="A268" s="20">
        <f t="shared" si="5"/>
        <v>70540</v>
      </c>
      <c r="B268" s="456" t="s">
        <v>41</v>
      </c>
      <c r="C268" s="457" t="s">
        <v>162</v>
      </c>
      <c r="D268" s="457" t="s">
        <v>127</v>
      </c>
      <c r="E268" s="457" t="s">
        <v>59</v>
      </c>
      <c r="F268" s="223">
        <v>1</v>
      </c>
      <c r="G268" s="183">
        <v>1</v>
      </c>
      <c r="H268" s="183">
        <v>2.5</v>
      </c>
      <c r="I268" s="183">
        <v>3.8</v>
      </c>
      <c r="J268" s="183">
        <v>3.7</v>
      </c>
      <c r="K268" s="183">
        <v>3.8</v>
      </c>
      <c r="L268" s="183" t="s">
        <v>460</v>
      </c>
      <c r="M268" s="183">
        <v>1</v>
      </c>
      <c r="N268" s="183">
        <v>1</v>
      </c>
      <c r="O268" s="224">
        <v>5</v>
      </c>
      <c r="P268" s="167">
        <v>0</v>
      </c>
      <c r="Q268" s="223">
        <v>2.2999999999999998</v>
      </c>
      <c r="R268" s="225"/>
      <c r="S268" s="225"/>
      <c r="T268" s="168"/>
      <c r="U268" s="168"/>
      <c r="V268" s="168"/>
      <c r="W268" s="166"/>
      <c r="X268" s="183">
        <v>4.4000000000000004</v>
      </c>
      <c r="Y268" s="169">
        <v>4.4000000000000004</v>
      </c>
      <c r="Z268" s="170">
        <v>3.4</v>
      </c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>
        <v>0</v>
      </c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3.1</v>
      </c>
      <c r="CB268" s="232" t="s">
        <v>416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3.1094444440000002</v>
      </c>
      <c r="CL268" s="236">
        <v>2</v>
      </c>
      <c r="CM268" s="237"/>
      <c r="CN268" s="238"/>
      <c r="CP268" s="426">
        <v>5</v>
      </c>
      <c r="CQ268" s="427">
        <v>3</v>
      </c>
      <c r="CR268" s="427">
        <v>4</v>
      </c>
      <c r="CS268" s="427">
        <v>5</v>
      </c>
      <c r="CT268" s="428">
        <v>5</v>
      </c>
      <c r="CU268" s="242">
        <v>4.4000000000000004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3.4</v>
      </c>
      <c r="DT268" s="397">
        <v>3.1</v>
      </c>
      <c r="DU268" s="398"/>
      <c r="DV268" s="391"/>
      <c r="DW268" s="253">
        <v>0</v>
      </c>
      <c r="DX268" s="399">
        <v>0</v>
      </c>
      <c r="DY268" s="399">
        <v>0</v>
      </c>
      <c r="DZ268" s="400"/>
      <c r="EA268" s="391"/>
      <c r="EB268" s="401">
        <v>0</v>
      </c>
      <c r="EC268" s="402">
        <v>0</v>
      </c>
      <c r="ED268" s="402">
        <v>0</v>
      </c>
      <c r="EE268" s="403"/>
      <c r="EF268" s="216">
        <v>3.5</v>
      </c>
      <c r="EG268" s="216">
        <v>3.4</v>
      </c>
      <c r="EH268" s="216">
        <v>3.1</v>
      </c>
      <c r="EI268" s="216">
        <v>0</v>
      </c>
      <c r="EJ268" s="566">
        <v>3.3</v>
      </c>
    </row>
    <row r="269" spans="1:141">
      <c r="A269" s="20">
        <f t="shared" si="5"/>
        <v>70541</v>
      </c>
      <c r="B269" s="456" t="s">
        <v>370</v>
      </c>
      <c r="C269" s="457" t="s">
        <v>371</v>
      </c>
      <c r="D269" s="457" t="s">
        <v>372</v>
      </c>
      <c r="E269" s="457" t="s">
        <v>177</v>
      </c>
      <c r="F269" s="223">
        <v>1</v>
      </c>
      <c r="G269" s="183">
        <v>1</v>
      </c>
      <c r="H269" s="183">
        <v>4</v>
      </c>
      <c r="I269" s="183">
        <v>1</v>
      </c>
      <c r="J269" s="183">
        <v>4</v>
      </c>
      <c r="K269" s="183">
        <v>3.5</v>
      </c>
      <c r="L269" s="183">
        <v>1</v>
      </c>
      <c r="M269" s="183">
        <v>5</v>
      </c>
      <c r="N269" s="183">
        <v>4.5</v>
      </c>
      <c r="O269" s="224">
        <v>1</v>
      </c>
      <c r="P269" s="167">
        <v>0</v>
      </c>
      <c r="Q269" s="223">
        <v>2.6</v>
      </c>
      <c r="R269" s="225"/>
      <c r="S269" s="225"/>
      <c r="T269" s="168"/>
      <c r="U269" s="168"/>
      <c r="V269" s="168"/>
      <c r="W269" s="166"/>
      <c r="X269" s="183">
        <v>3.8</v>
      </c>
      <c r="Y269" s="169">
        <v>4.8</v>
      </c>
      <c r="Z269" s="170">
        <v>4.3</v>
      </c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>
        <v>0</v>
      </c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3.4</v>
      </c>
      <c r="CB269" s="232" t="s">
        <v>416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3.4338888889999999</v>
      </c>
      <c r="CL269" s="236">
        <v>4</v>
      </c>
      <c r="CM269" s="237"/>
      <c r="CN269" s="238"/>
      <c r="CP269" s="426">
        <v>5</v>
      </c>
      <c r="CQ269" s="427">
        <v>4</v>
      </c>
      <c r="CR269" s="427">
        <v>5</v>
      </c>
      <c r="CS269" s="427">
        <v>5</v>
      </c>
      <c r="CT269" s="428">
        <v>5</v>
      </c>
      <c r="CU269" s="242">
        <v>4.8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4.4000000000000004</v>
      </c>
      <c r="DS269" s="397">
        <v>4</v>
      </c>
      <c r="DT269" s="397">
        <v>3.4</v>
      </c>
      <c r="DU269" s="398"/>
      <c r="DV269" s="391"/>
      <c r="DW269" s="253">
        <v>0</v>
      </c>
      <c r="DX269" s="399">
        <v>0</v>
      </c>
      <c r="DY269" s="399">
        <v>0</v>
      </c>
      <c r="DZ269" s="400"/>
      <c r="EA269" s="391"/>
      <c r="EB269" s="401">
        <v>0</v>
      </c>
      <c r="EC269" s="402">
        <v>0</v>
      </c>
      <c r="ED269" s="402">
        <v>0</v>
      </c>
      <c r="EE269" s="403"/>
      <c r="EF269" s="216">
        <v>4.4000000000000004</v>
      </c>
      <c r="EG269" s="216">
        <v>4</v>
      </c>
      <c r="EH269" s="216">
        <v>3.4</v>
      </c>
      <c r="EI269" s="216">
        <v>0</v>
      </c>
      <c r="EJ269" s="566">
        <v>3.9</v>
      </c>
    </row>
    <row r="270" spans="1:141">
      <c r="A270" s="20">
        <f t="shared" si="5"/>
        <v>70542</v>
      </c>
      <c r="B270" s="21" t="s">
        <v>451</v>
      </c>
      <c r="C270" s="21" t="s">
        <v>452</v>
      </c>
      <c r="D270" s="21" t="s">
        <v>124</v>
      </c>
      <c r="E270" s="458">
        <v>0</v>
      </c>
      <c r="F270" s="223">
        <v>2.5</v>
      </c>
      <c r="G270" s="183">
        <v>1</v>
      </c>
      <c r="H270" s="183">
        <v>3.3</v>
      </c>
      <c r="I270" s="183">
        <v>1</v>
      </c>
      <c r="J270" s="183">
        <v>5</v>
      </c>
      <c r="K270" s="183">
        <v>3.8</v>
      </c>
      <c r="L270" s="183">
        <v>3.5</v>
      </c>
      <c r="M270" s="183">
        <v>5</v>
      </c>
      <c r="N270" s="183">
        <v>3.5</v>
      </c>
      <c r="O270" s="224">
        <v>1</v>
      </c>
      <c r="P270" s="167">
        <v>0</v>
      </c>
      <c r="Q270" s="223">
        <v>3</v>
      </c>
      <c r="R270" s="225"/>
      <c r="S270" s="225"/>
      <c r="T270" s="168"/>
      <c r="U270" s="168"/>
      <c r="V270" s="168"/>
      <c r="W270" s="166"/>
      <c r="X270" s="183">
        <v>4.7</v>
      </c>
      <c r="Y270" s="169">
        <v>3.8</v>
      </c>
      <c r="Z270" s="170">
        <v>3.4</v>
      </c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3.8</v>
      </c>
      <c r="CB270" s="232" t="s">
        <v>416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3.7894444439999999</v>
      </c>
      <c r="CL270" s="236">
        <v>1</v>
      </c>
      <c r="CM270" s="237"/>
      <c r="CN270" s="238"/>
      <c r="CP270" s="426">
        <v>4</v>
      </c>
      <c r="CQ270" s="427">
        <v>3</v>
      </c>
      <c r="CR270" s="427">
        <v>3</v>
      </c>
      <c r="CS270" s="427">
        <v>4</v>
      </c>
      <c r="CT270" s="428">
        <v>5</v>
      </c>
      <c r="CU270" s="242">
        <v>3.8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0.5</v>
      </c>
      <c r="DS270" s="397">
        <v>0.5</v>
      </c>
      <c r="DT270" s="397">
        <v>3.8</v>
      </c>
      <c r="DU270" s="398"/>
      <c r="DV270" s="391"/>
      <c r="DW270" s="253">
        <v>0</v>
      </c>
      <c r="DX270" s="399">
        <v>0</v>
      </c>
      <c r="DY270" s="399">
        <v>0</v>
      </c>
      <c r="DZ270" s="400"/>
      <c r="EA270" s="391"/>
      <c r="EB270" s="401">
        <v>0</v>
      </c>
      <c r="EC270" s="402">
        <v>0</v>
      </c>
      <c r="ED270" s="402">
        <v>0</v>
      </c>
      <c r="EE270" s="403"/>
      <c r="EF270" s="216">
        <v>0.5</v>
      </c>
      <c r="EG270" s="216">
        <v>0.5</v>
      </c>
      <c r="EH270" s="216">
        <v>3.8</v>
      </c>
      <c r="EI270" s="216">
        <v>0</v>
      </c>
      <c r="EJ270" s="566">
        <v>1.6</v>
      </c>
    </row>
    <row r="271" spans="1:141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>
        <v>0</v>
      </c>
      <c r="DU271" s="398"/>
      <c r="DV271" s="391"/>
      <c r="DW271" s="253">
        <v>0</v>
      </c>
      <c r="DX271" s="399">
        <v>0</v>
      </c>
      <c r="DY271" s="399">
        <v>0</v>
      </c>
      <c r="DZ271" s="400"/>
      <c r="EA271" s="391"/>
      <c r="EB271" s="401">
        <v>0</v>
      </c>
      <c r="EC271" s="402">
        <v>0</v>
      </c>
      <c r="ED271" s="402">
        <v>0</v>
      </c>
      <c r="EE271" s="403"/>
      <c r="EF271" s="216">
        <v>0</v>
      </c>
      <c r="EG271" s="216">
        <v>0</v>
      </c>
      <c r="EH271" s="216">
        <v>0</v>
      </c>
      <c r="EI271" s="216">
        <v>0</v>
      </c>
      <c r="EJ271" s="566">
        <v>0</v>
      </c>
    </row>
    <row r="272" spans="1:141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>
        <v>0</v>
      </c>
      <c r="DU272" s="398"/>
      <c r="DV272" s="391"/>
      <c r="DW272" s="253">
        <v>0</v>
      </c>
      <c r="DX272" s="399">
        <v>0</v>
      </c>
      <c r="DY272" s="399">
        <v>0</v>
      </c>
      <c r="DZ272" s="400"/>
      <c r="EA272" s="391"/>
      <c r="EB272" s="401">
        <v>0</v>
      </c>
      <c r="EC272" s="402">
        <v>0</v>
      </c>
      <c r="ED272" s="402">
        <v>0</v>
      </c>
      <c r="EE272" s="403"/>
      <c r="EF272" s="216">
        <v>0</v>
      </c>
      <c r="EG272" s="216">
        <v>0</v>
      </c>
      <c r="EH272" s="216">
        <v>0</v>
      </c>
      <c r="EI272" s="216">
        <v>0</v>
      </c>
      <c r="EJ272" s="566">
        <v>0</v>
      </c>
    </row>
    <row r="273" spans="1:140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>
        <v>0</v>
      </c>
      <c r="DU273" s="398"/>
      <c r="DV273" s="391"/>
      <c r="DW273" s="253">
        <v>0</v>
      </c>
      <c r="DX273" s="399">
        <v>0</v>
      </c>
      <c r="DY273" s="399">
        <v>0</v>
      </c>
      <c r="DZ273" s="400"/>
      <c r="EA273" s="391"/>
      <c r="EB273" s="401">
        <v>0</v>
      </c>
      <c r="EC273" s="402">
        <v>0</v>
      </c>
      <c r="ED273" s="402">
        <v>0</v>
      </c>
      <c r="EE273" s="403"/>
      <c r="EF273" s="216">
        <v>0</v>
      </c>
      <c r="EG273" s="216">
        <v>0</v>
      </c>
      <c r="EH273" s="216">
        <v>0</v>
      </c>
      <c r="EI273" s="216">
        <v>0</v>
      </c>
      <c r="EJ273" s="566">
        <v>0</v>
      </c>
    </row>
    <row r="274" spans="1:140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>
        <v>0</v>
      </c>
      <c r="DU274" s="398"/>
      <c r="DV274" s="391"/>
      <c r="DW274" s="253">
        <v>0</v>
      </c>
      <c r="DX274" s="399">
        <v>0</v>
      </c>
      <c r="DY274" s="399">
        <v>0</v>
      </c>
      <c r="DZ274" s="400"/>
      <c r="EA274" s="391"/>
      <c r="EB274" s="401">
        <v>0</v>
      </c>
      <c r="EC274" s="402">
        <v>0</v>
      </c>
      <c r="ED274" s="402">
        <v>0</v>
      </c>
      <c r="EE274" s="403"/>
      <c r="EF274" s="216">
        <v>0</v>
      </c>
      <c r="EG274" s="216">
        <v>0</v>
      </c>
      <c r="EH274" s="216">
        <v>0</v>
      </c>
      <c r="EI274" s="216">
        <v>0</v>
      </c>
      <c r="EJ274" s="566">
        <v>0</v>
      </c>
    </row>
    <row r="275" spans="1:140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>
        <v>0</v>
      </c>
      <c r="DU275" s="398"/>
      <c r="DV275" s="391"/>
      <c r="DW275" s="253">
        <v>0</v>
      </c>
      <c r="DX275" s="399">
        <v>0</v>
      </c>
      <c r="DY275" s="399">
        <v>0</v>
      </c>
      <c r="DZ275" s="400"/>
      <c r="EA275" s="391"/>
      <c r="EB275" s="401">
        <v>0</v>
      </c>
      <c r="EC275" s="402">
        <v>0</v>
      </c>
      <c r="ED275" s="402">
        <v>0</v>
      </c>
      <c r="EE275" s="403"/>
      <c r="EF275" s="216">
        <v>0</v>
      </c>
      <c r="EG275" s="216">
        <v>0</v>
      </c>
      <c r="EH275" s="216">
        <v>0</v>
      </c>
      <c r="EI275" s="216">
        <v>0</v>
      </c>
      <c r="EJ275" s="566">
        <v>0</v>
      </c>
    </row>
    <row r="276" spans="1:140" ht="15" customHeight="1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>
        <v>0</v>
      </c>
      <c r="DU276" s="398"/>
      <c r="DV276" s="391"/>
      <c r="DW276" s="253">
        <v>0</v>
      </c>
      <c r="DX276" s="399">
        <v>0</v>
      </c>
      <c r="DY276" s="399">
        <v>0</v>
      </c>
      <c r="DZ276" s="400"/>
      <c r="EA276" s="391"/>
      <c r="EB276" s="401">
        <v>0</v>
      </c>
      <c r="EC276" s="402">
        <v>0</v>
      </c>
      <c r="ED276" s="402">
        <v>0</v>
      </c>
      <c r="EE276" s="403"/>
      <c r="EF276" s="216">
        <v>0</v>
      </c>
      <c r="EG276" s="216">
        <v>0</v>
      </c>
      <c r="EH276" s="216">
        <v>0</v>
      </c>
      <c r="EI276" s="216">
        <v>0</v>
      </c>
      <c r="EJ276" s="566">
        <v>0</v>
      </c>
    </row>
    <row r="277" spans="1:140" ht="15" customHeight="1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>
        <v>0</v>
      </c>
      <c r="DU277" s="398"/>
      <c r="DV277" s="391"/>
      <c r="DW277" s="253">
        <v>0</v>
      </c>
      <c r="DX277" s="399">
        <v>0</v>
      </c>
      <c r="DY277" s="399">
        <v>0</v>
      </c>
      <c r="DZ277" s="400"/>
      <c r="EA277" s="391"/>
      <c r="EB277" s="401">
        <v>0</v>
      </c>
      <c r="EC277" s="402">
        <v>0</v>
      </c>
      <c r="ED277" s="402">
        <v>0</v>
      </c>
      <c r="EE277" s="403"/>
      <c r="EF277" s="216">
        <v>0</v>
      </c>
      <c r="EG277" s="216">
        <v>0</v>
      </c>
      <c r="EH277" s="216">
        <v>0</v>
      </c>
      <c r="EI277" s="216">
        <v>0</v>
      </c>
      <c r="EJ277" s="566">
        <v>0</v>
      </c>
    </row>
    <row r="278" spans="1:140" ht="15" customHeight="1" thickBot="1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>
        <v>0</v>
      </c>
      <c r="DU278" s="407"/>
      <c r="DV278" s="408"/>
      <c r="DW278" s="322">
        <v>0</v>
      </c>
      <c r="DX278" s="409">
        <v>0</v>
      </c>
      <c r="DY278" s="409">
        <v>0</v>
      </c>
      <c r="DZ278" s="410"/>
      <c r="EA278" s="408"/>
      <c r="EB278" s="411">
        <v>0</v>
      </c>
      <c r="EC278" s="412">
        <v>0</v>
      </c>
      <c r="ED278" s="412">
        <v>0</v>
      </c>
      <c r="EE278" s="413"/>
      <c r="EF278" s="72">
        <v>0</v>
      </c>
      <c r="EG278" s="72">
        <v>0</v>
      </c>
      <c r="EH278" s="72">
        <v>0</v>
      </c>
      <c r="EI278" s="72">
        <v>0</v>
      </c>
      <c r="EJ278" s="566">
        <v>0</v>
      </c>
    </row>
    <row r="279" spans="1:140" ht="45.6" customHeight="1" thickTop="1" thickBot="1">
      <c r="A279" s="459" t="s">
        <v>181</v>
      </c>
      <c r="B279" s="460">
        <v>43775</v>
      </c>
      <c r="C279" s="461"/>
      <c r="D279" s="461"/>
      <c r="E279" s="461"/>
      <c r="F279" s="327" t="s">
        <v>461</v>
      </c>
      <c r="G279" s="327" t="s">
        <v>462</v>
      </c>
      <c r="H279" s="327" t="s">
        <v>463</v>
      </c>
      <c r="I279" s="327" t="s">
        <v>464</v>
      </c>
      <c r="J279" s="327" t="s">
        <v>465</v>
      </c>
      <c r="K279" s="327" t="s">
        <v>466</v>
      </c>
      <c r="L279" s="327" t="s">
        <v>467</v>
      </c>
      <c r="M279" s="327" t="s">
        <v>468</v>
      </c>
      <c r="N279" s="327" t="s">
        <v>469</v>
      </c>
      <c r="O279" s="327" t="s">
        <v>497</v>
      </c>
      <c r="P279" s="329" t="s">
        <v>254</v>
      </c>
      <c r="Q279" s="330" t="s">
        <v>498</v>
      </c>
      <c r="R279" s="330"/>
      <c r="S279" s="330"/>
      <c r="T279" s="330"/>
      <c r="U279" s="330"/>
      <c r="V279" s="330"/>
      <c r="W279" s="330"/>
      <c r="X279" s="332" t="s">
        <v>255</v>
      </c>
      <c r="Y279" s="332" t="s">
        <v>256</v>
      </c>
      <c r="Z279" s="332" t="s">
        <v>257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470</v>
      </c>
      <c r="AN279" s="330"/>
      <c r="AO279" s="330"/>
      <c r="AP279" s="330"/>
      <c r="AQ279" s="330"/>
      <c r="AR279" s="330"/>
      <c r="AS279" s="330"/>
      <c r="AT279" s="338" t="s">
        <v>255</v>
      </c>
      <c r="AU279" s="338" t="s">
        <v>256</v>
      </c>
      <c r="AV279" s="340" t="s">
        <v>257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 t="s">
        <v>442</v>
      </c>
      <c r="BQ279" s="346"/>
      <c r="BR279" s="346"/>
      <c r="BS279" s="346"/>
      <c r="BT279" s="346"/>
      <c r="BU279" s="346"/>
      <c r="BV279" s="346"/>
      <c r="BW279" s="347" t="s">
        <v>255</v>
      </c>
      <c r="BX279" s="347" t="s">
        <v>256</v>
      </c>
      <c r="BY279" s="347" t="s">
        <v>257</v>
      </c>
      <c r="CA279" s="348" t="s">
        <v>258</v>
      </c>
      <c r="CB279" s="415">
        <v>0</v>
      </c>
      <c r="CC279" s="416"/>
      <c r="CD279" s="417" t="s">
        <v>258</v>
      </c>
      <c r="CE279" s="418">
        <v>0</v>
      </c>
      <c r="CF279" s="416"/>
      <c r="CG279" s="417" t="s">
        <v>258</v>
      </c>
      <c r="CH279" s="418">
        <v>0</v>
      </c>
      <c r="CI279" s="350"/>
      <c r="CJ279" s="352">
        <v>13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591" t="s">
        <v>259</v>
      </c>
      <c r="CY279" s="591"/>
      <c r="CZ279" s="360">
        <v>0</v>
      </c>
      <c r="DA279" s="361"/>
      <c r="DB279" s="362"/>
      <c r="DC279" s="592" t="s">
        <v>259</v>
      </c>
      <c r="DD279" s="592"/>
      <c r="DE279" s="363">
        <v>0</v>
      </c>
      <c r="DF279" s="364"/>
      <c r="DG279" s="362"/>
      <c r="DH279" s="592" t="s">
        <v>259</v>
      </c>
      <c r="DI279" s="592"/>
      <c r="DJ279" s="363">
        <v>0</v>
      </c>
      <c r="DK279" s="365"/>
      <c r="DL279" s="366"/>
      <c r="DM279" s="367"/>
      <c r="DN279" s="367"/>
      <c r="DO279" s="368"/>
      <c r="DR279" s="369">
        <v>42</v>
      </c>
      <c r="DS279" s="370">
        <v>42</v>
      </c>
      <c r="DT279" s="370">
        <v>39</v>
      </c>
      <c r="DU279" s="371">
        <v>0</v>
      </c>
      <c r="DV279" s="72"/>
      <c r="DW279" s="372">
        <v>0.1</v>
      </c>
      <c r="DX279" s="373">
        <v>0</v>
      </c>
      <c r="DY279" s="373">
        <v>0</v>
      </c>
      <c r="DZ279" s="374">
        <v>0</v>
      </c>
      <c r="EA279" s="72"/>
      <c r="EB279" s="375">
        <v>0.1</v>
      </c>
      <c r="EC279" s="376">
        <v>0</v>
      </c>
      <c r="ED279" s="376">
        <v>0</v>
      </c>
      <c r="EE279" s="377">
        <v>0</v>
      </c>
      <c r="EF279" s="72">
        <v>42</v>
      </c>
      <c r="EG279" s="72">
        <v>42</v>
      </c>
      <c r="EH279" s="72">
        <v>39</v>
      </c>
      <c r="EI279" s="72">
        <v>0</v>
      </c>
      <c r="EJ279" s="566">
        <v>13</v>
      </c>
    </row>
    <row r="280" spans="1:140" ht="17.25" thickTop="1" thickBot="1">
      <c r="A280" t="s">
        <v>302</v>
      </c>
      <c r="F280" s="378"/>
      <c r="G280" s="378"/>
      <c r="H280" s="378"/>
      <c r="I280" s="378"/>
      <c r="J280" s="378"/>
      <c r="K280" s="378"/>
      <c r="L280" s="378"/>
      <c r="M280" s="378"/>
      <c r="N280" s="378"/>
      <c r="O280" s="378"/>
      <c r="Q280" s="378"/>
      <c r="R280" s="378"/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  <c r="EF280" s="72"/>
      <c r="EG280" s="72"/>
      <c r="EH280" s="72"/>
      <c r="EI280" s="72"/>
      <c r="EJ280" s="566"/>
    </row>
    <row r="281" spans="1:140" ht="20.25" thickTop="1" thickBot="1">
      <c r="A281" s="41" t="str">
        <f>+A225</f>
        <v>I.E LUIS LOPEZ DE MESA</v>
      </c>
      <c r="B281" s="438"/>
      <c r="C281" s="438"/>
      <c r="D281" s="439">
        <f ca="1">+B335</f>
        <v>43775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1011" t="str">
        <f>+AM225</f>
        <v>GEOMETRIA</v>
      </c>
      <c r="AN281" s="1012"/>
      <c r="AO281" s="1012"/>
      <c r="AP281" s="1012"/>
      <c r="AQ281" s="1012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1013" t="str">
        <f>+BP225</f>
        <v>ESTADISTICA</v>
      </c>
      <c r="BQ281" s="1013"/>
      <c r="BR281" s="1013"/>
      <c r="BS281" s="1013"/>
      <c r="BT281" s="1013"/>
      <c r="BU281" s="56"/>
      <c r="BV281" s="57"/>
      <c r="BW281" s="55"/>
      <c r="BX281" s="55"/>
      <c r="BY281" s="58"/>
      <c r="BZ281" s="47"/>
      <c r="CA281" s="1014" t="str">
        <f>+CA225</f>
        <v>NOTAS DEFINITIVAS</v>
      </c>
      <c r="CB281" s="1015"/>
      <c r="CC281" s="1015"/>
      <c r="CD281" s="1015"/>
      <c r="CE281" s="1015"/>
      <c r="CF281" s="1015"/>
      <c r="CG281" s="1015"/>
      <c r="CH281" s="1015"/>
      <c r="CI281" s="1015"/>
      <c r="CJ281" s="1016"/>
      <c r="CK281" s="47"/>
      <c r="CL281" s="47"/>
      <c r="CM281" s="47"/>
      <c r="CN281" s="47"/>
      <c r="CO281" s="47"/>
      <c r="CP281" s="1017" t="str">
        <f>+CP225</f>
        <v>AUTOEVALUACION</v>
      </c>
      <c r="CQ281" s="1018"/>
      <c r="CR281" s="1018"/>
      <c r="CS281" s="1018"/>
      <c r="CT281" s="1018"/>
      <c r="CU281" s="1019"/>
      <c r="CV281" s="47"/>
      <c r="CW281" s="1020" t="str">
        <f>+CW225</f>
        <v>RECUPERACION / EVALUACION</v>
      </c>
      <c r="CX281" s="1021"/>
      <c r="CY281" s="1021"/>
      <c r="CZ281" s="1021"/>
      <c r="DA281" s="1021"/>
      <c r="DB281" s="1021"/>
      <c r="DC281" s="1021"/>
      <c r="DD281" s="1021"/>
      <c r="DE281" s="1021"/>
      <c r="DF281" s="1021"/>
      <c r="DG281" s="1021"/>
      <c r="DH281" s="1021"/>
      <c r="DI281" s="1021"/>
      <c r="DJ281" s="1021"/>
      <c r="DK281" s="1021"/>
      <c r="DL281" s="1021"/>
      <c r="DM281" s="1021"/>
      <c r="DN281" s="1021"/>
      <c r="DO281" s="1022"/>
      <c r="DP281" s="47"/>
      <c r="DQ281" s="47"/>
      <c r="DR281" s="973" t="str">
        <f>+DR225</f>
        <v>REFUERZOS DE LOS DIFERENTES PERIODOS</v>
      </c>
      <c r="DS281" s="974"/>
      <c r="DT281" s="974"/>
      <c r="DU281" s="974"/>
      <c r="DV281" s="974"/>
      <c r="DW281" s="974"/>
      <c r="DX281" s="974"/>
      <c r="DY281" s="974"/>
      <c r="DZ281" s="974"/>
      <c r="EA281" s="974"/>
      <c r="EB281" s="974"/>
      <c r="EC281" s="974"/>
      <c r="ED281" s="974"/>
      <c r="EE281" s="976"/>
      <c r="EF281" s="567"/>
      <c r="EG281" s="567"/>
      <c r="EH281" s="567"/>
      <c r="EI281" s="567"/>
      <c r="EJ281" s="566"/>
    </row>
    <row r="282" spans="1:140" ht="16.899999999999999" customHeight="1" thickTop="1" thickBot="1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77" t="str">
        <f>+F226</f>
        <v>COGNITIVO</v>
      </c>
      <c r="G282" s="977"/>
      <c r="H282" s="977"/>
      <c r="I282" s="977"/>
      <c r="J282" s="977"/>
      <c r="K282" s="977"/>
      <c r="L282" s="977"/>
      <c r="M282" s="977"/>
      <c r="N282" s="977"/>
      <c r="O282" s="977"/>
      <c r="P282" s="59">
        <f>IF(MAX(F284:O284)=0,1,MAX(F284:O284))</f>
        <v>1</v>
      </c>
      <c r="Q282" s="978" t="str">
        <f>+Q226</f>
        <v>PROCEDIMENTAL</v>
      </c>
      <c r="R282" s="979"/>
      <c r="S282" s="979"/>
      <c r="T282" s="979"/>
      <c r="U282" s="979"/>
      <c r="V282" s="979"/>
      <c r="W282" s="60">
        <f>IF(MAX(Q284:W284)=0,1,MAX(Q284:W284)-11)</f>
        <v>1</v>
      </c>
      <c r="X282" s="980" t="str">
        <f>+X226</f>
        <v>ACTITUDINAL</v>
      </c>
      <c r="Y282" s="981"/>
      <c r="Z282" s="982"/>
      <c r="AA282" s="47"/>
      <c r="AB282" s="983" t="str">
        <f>+AB226</f>
        <v>COGNITIVO</v>
      </c>
      <c r="AC282" s="984"/>
      <c r="AD282" s="984"/>
      <c r="AE282" s="984"/>
      <c r="AF282" s="984"/>
      <c r="AG282" s="984"/>
      <c r="AH282" s="984"/>
      <c r="AI282" s="984"/>
      <c r="AJ282" s="984"/>
      <c r="AK282" s="984"/>
      <c r="AL282" s="61">
        <f>IF(MAX(AB284:AL284)=0,1,MAX(AB284:AL284))</f>
        <v>1</v>
      </c>
      <c r="AM282" s="985" t="str">
        <f>+AM226</f>
        <v>PROCEDIMENTAL</v>
      </c>
      <c r="AN282" s="986"/>
      <c r="AO282" s="986"/>
      <c r="AP282" s="986"/>
      <c r="AQ282" s="986"/>
      <c r="AR282" s="986"/>
      <c r="AS282" s="62">
        <f>IF(MAX(AM284:AS284)=0,1,MAX(AM284:AS284)-11)</f>
        <v>1</v>
      </c>
      <c r="AT282" s="987" t="str">
        <f>+AT226</f>
        <v>ACTITUDINAL</v>
      </c>
      <c r="AU282" s="988"/>
      <c r="AV282" s="989"/>
      <c r="AW282" s="47"/>
      <c r="AX282" s="990" t="str">
        <f>+AX226</f>
        <v>Intrumentos               Geometría</v>
      </c>
      <c r="AY282" s="991"/>
      <c r="AZ282" s="991"/>
      <c r="BA282" s="991"/>
      <c r="BB282" s="992"/>
      <c r="BC282" s="63">
        <f>+SUM(AX283:BC283)</f>
        <v>1</v>
      </c>
      <c r="BD282" s="47"/>
      <c r="BE282" s="993" t="str">
        <f>+BE226</f>
        <v>COGNITIVO</v>
      </c>
      <c r="BF282" s="994"/>
      <c r="BG282" s="994"/>
      <c r="BH282" s="994"/>
      <c r="BI282" s="994"/>
      <c r="BJ282" s="994"/>
      <c r="BK282" s="994"/>
      <c r="BL282" s="994"/>
      <c r="BM282" s="994"/>
      <c r="BN282" s="994"/>
      <c r="BO282" s="64">
        <f>IF(MAX(BE284:BO284)=0,1,MAX(BE284:BO284))</f>
        <v>1</v>
      </c>
      <c r="BP282" s="995" t="str">
        <f>+BP226</f>
        <v>PROCEDIMENTAL</v>
      </c>
      <c r="BQ282" s="996"/>
      <c r="BR282" s="996"/>
      <c r="BS282" s="996"/>
      <c r="BT282" s="996"/>
      <c r="BU282" s="996"/>
      <c r="BV282" s="65">
        <f>IF(MAX(BP284:BV284)=0,1,MAX(BP284:BV284)-11)</f>
        <v>1</v>
      </c>
      <c r="BW282" s="997" t="str">
        <f>+BW226</f>
        <v>ACTITUDINAL</v>
      </c>
      <c r="BX282" s="998"/>
      <c r="BY282" s="999"/>
      <c r="BZ282" s="47"/>
      <c r="CA282" s="1000" t="str">
        <f>+CA226</f>
        <v>Desemp Matematic</v>
      </c>
      <c r="CB282" s="1001"/>
      <c r="CC282" s="66"/>
      <c r="CD282" s="1068" t="str">
        <f>+CD226</f>
        <v>Desemp Geometria</v>
      </c>
      <c r="CE282" s="1069"/>
      <c r="CF282" s="66"/>
      <c r="CG282" s="1070" t="str">
        <f>+CG226</f>
        <v>Desemp Estadíst.</v>
      </c>
      <c r="CH282" s="1071"/>
      <c r="CI282" s="66"/>
      <c r="CJ282" s="1006" t="str">
        <f>+CJ226</f>
        <v>Def total</v>
      </c>
      <c r="CK282" s="47"/>
      <c r="CL282" s="1008" t="str">
        <f>+CL226</f>
        <v>puntualidad e inasistencia</v>
      </c>
      <c r="CM282" s="1009"/>
      <c r="CN282" s="1010"/>
      <c r="CO282" s="47"/>
      <c r="CP282" s="1032" t="str">
        <f>+CP226</f>
        <v>Seleccione  Asignatura</v>
      </c>
      <c r="CQ282" s="1033"/>
      <c r="CR282" s="1033"/>
      <c r="CS282" s="1033"/>
      <c r="CT282" s="1033"/>
      <c r="CU282" s="1034"/>
      <c r="CV282" s="47"/>
      <c r="CW282" s="1035" t="str">
        <f>+CW226</f>
        <v>RECUPERACION MATEMATICAS</v>
      </c>
      <c r="CX282" s="1036"/>
      <c r="CY282" s="1036"/>
      <c r="CZ282" s="380"/>
      <c r="DA282" s="71"/>
      <c r="DB282" s="1037" t="str">
        <f>+DB226</f>
        <v>RECUPERACION GEOMETRIA</v>
      </c>
      <c r="DC282" s="1038"/>
      <c r="DD282" s="1038"/>
      <c r="DE282" s="381"/>
      <c r="DF282" s="71"/>
      <c r="DG282" s="1039" t="str">
        <f>+DG226</f>
        <v>RECUPERACION ESTADISTICA</v>
      </c>
      <c r="DH282" s="1040"/>
      <c r="DI282" s="1040"/>
      <c r="DJ282" s="382"/>
      <c r="DK282" s="71"/>
      <c r="DL282" s="1041" t="str">
        <f>+DL226</f>
        <v>PUNTAJE EN EVALUACION</v>
      </c>
      <c r="DM282" s="1042"/>
      <c r="DN282" s="1042"/>
      <c r="DO282" s="1043"/>
      <c r="DP282" s="47"/>
      <c r="DQ282" s="47"/>
      <c r="DR282" s="1023" t="str">
        <f>+S281</f>
        <v>ETICA Y VALORES</v>
      </c>
      <c r="DS282" s="1024"/>
      <c r="DT282" s="1024"/>
      <c r="DU282" s="1025"/>
      <c r="DV282" s="72"/>
      <c r="DW282" s="1026" t="str">
        <f>+AM281</f>
        <v>GEOMETRIA</v>
      </c>
      <c r="DX282" s="1027"/>
      <c r="DY282" s="1027"/>
      <c r="DZ282" s="1028"/>
      <c r="EA282" s="72"/>
      <c r="EB282" s="1029" t="str">
        <f>+BP281</f>
        <v>ESTADISTICA</v>
      </c>
      <c r="EC282" s="1030"/>
      <c r="ED282" s="1030"/>
      <c r="EE282" s="1031"/>
      <c r="EF282" s="567" t="s">
        <v>223</v>
      </c>
      <c r="EG282" s="567"/>
      <c r="EH282" s="567"/>
      <c r="EI282" s="567"/>
      <c r="EJ282" s="566"/>
    </row>
    <row r="283" spans="1:140" ht="18.75" thickTop="1" thickBot="1">
      <c r="A283" s="462" t="s">
        <v>410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TRES</v>
      </c>
      <c r="F283" s="1044">
        <f>+F227</f>
        <v>0.4</v>
      </c>
      <c r="G283" s="1045"/>
      <c r="H283" s="1046" t="str">
        <f>+H227</f>
        <v>ACTIVIDADES DE CLASE</v>
      </c>
      <c r="I283" s="1046"/>
      <c r="J283" s="1046"/>
      <c r="K283" s="1046"/>
      <c r="L283" s="1046"/>
      <c r="M283" s="1046"/>
      <c r="N283" s="1046"/>
      <c r="O283" s="1047"/>
      <c r="P283" s="73">
        <v>0.2</v>
      </c>
      <c r="Q283" s="1048">
        <f>+Q227</f>
        <v>0.4</v>
      </c>
      <c r="R283" s="1049"/>
      <c r="S283" s="1050" t="str">
        <f>+S227</f>
        <v>TALLERES</v>
      </c>
      <c r="T283" s="1050"/>
      <c r="U283" s="1050"/>
      <c r="V283" s="1050"/>
      <c r="W283" s="1051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1052">
        <v>0.4</v>
      </c>
      <c r="AC283" s="1050"/>
      <c r="AD283" s="1053" t="str">
        <f>+AD227</f>
        <v>ACTIVIDADES DE CLASE</v>
      </c>
      <c r="AE283" s="1053"/>
      <c r="AF283" s="1053"/>
      <c r="AG283" s="1053"/>
      <c r="AH283" s="1053"/>
      <c r="AI283" s="1053"/>
      <c r="AJ283" s="1053"/>
      <c r="AK283" s="1053"/>
      <c r="AL283" s="1054"/>
      <c r="AM283" s="1048">
        <v>0.4</v>
      </c>
      <c r="AN283" s="1049"/>
      <c r="AO283" s="1050" t="str">
        <f>+AO227</f>
        <v>TALLERES</v>
      </c>
      <c r="AP283" s="1050"/>
      <c r="AQ283" s="1050"/>
      <c r="AR283" s="1050"/>
      <c r="AS283" s="1051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1055">
        <f>+BE227</f>
        <v>0.4</v>
      </c>
      <c r="BF283" s="1050"/>
      <c r="BG283" s="1053" t="str">
        <f>+BG227</f>
        <v>ACTIVIDADES DE CLASE</v>
      </c>
      <c r="BH283" s="1053"/>
      <c r="BI283" s="1053"/>
      <c r="BJ283" s="1053"/>
      <c r="BK283" s="1053"/>
      <c r="BL283" s="1053"/>
      <c r="BM283" s="1053"/>
      <c r="BN283" s="1053"/>
      <c r="BO283" s="1054"/>
      <c r="BP283" s="1048">
        <f>+BP227</f>
        <v>0.4</v>
      </c>
      <c r="BQ283" s="1049"/>
      <c r="BR283" s="1050" t="str">
        <f>+BR227</f>
        <v>TALLERES</v>
      </c>
      <c r="BS283" s="1050"/>
      <c r="BT283" s="1050"/>
      <c r="BU283" s="1050"/>
      <c r="BV283" s="1051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1066">
        <f>+F283+P283+X283+Y283+Z283+Q283</f>
        <v>1.2000000000000002</v>
      </c>
      <c r="CB283" s="1067"/>
      <c r="CC283" s="82"/>
      <c r="CD283" s="1056">
        <f>AB283+AM283+AT283+AU283+AV283</f>
        <v>1</v>
      </c>
      <c r="CE283" s="1057"/>
      <c r="CF283" s="82"/>
      <c r="CG283" s="1058">
        <f>BE283+BP283+BW283+BX283+BY283</f>
        <v>1</v>
      </c>
      <c r="CH283" s="1059"/>
      <c r="CI283" s="82"/>
      <c r="CJ283" s="1007"/>
      <c r="CK283" s="47"/>
      <c r="CL283" s="83">
        <f>+COUNT(CL285:CL334)</f>
        <v>0</v>
      </c>
      <c r="CM283" s="84">
        <f t="shared" ref="CM283:CN283" si="6">+COUNT(CM285:CM334)</f>
        <v>0</v>
      </c>
      <c r="CN283" s="85">
        <f t="shared" si="6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15</v>
      </c>
      <c r="DM283" s="96">
        <f t="shared" ref="DM283:DO284" si="7">+DM227</f>
        <v>20</v>
      </c>
      <c r="DN283" s="96">
        <f t="shared" si="7"/>
        <v>20</v>
      </c>
      <c r="DO283" s="97">
        <f t="shared" si="7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  <c r="EF283" s="568" t="s">
        <v>242</v>
      </c>
      <c r="EG283" s="568" t="s">
        <v>243</v>
      </c>
      <c r="EH283" s="568" t="s">
        <v>244</v>
      </c>
      <c r="EI283" s="568" t="s">
        <v>245</v>
      </c>
      <c r="EJ283" s="566"/>
    </row>
    <row r="284" spans="1:140" ht="24" customHeight="1" thickTop="1" thickBot="1">
      <c r="A284" s="450" t="s">
        <v>182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1060">
        <f>+CA228</f>
        <v>1</v>
      </c>
      <c r="CB284" s="1061"/>
      <c r="CC284" s="140"/>
      <c r="CD284" s="1062">
        <f>+CD228</f>
        <v>0</v>
      </c>
      <c r="CE284" s="1063"/>
      <c r="CF284" s="140"/>
      <c r="CG284" s="1064">
        <f>+CG228</f>
        <v>0</v>
      </c>
      <c r="CH284" s="1065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246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7"/>
        <v>Recup  MAT</v>
      </c>
      <c r="DN284" s="154" t="str">
        <f t="shared" si="7"/>
        <v>Recup  GEO</v>
      </c>
      <c r="DO284" s="154" t="str">
        <f t="shared" si="7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246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246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  <c r="EF284" s="72"/>
      <c r="EG284" s="72"/>
      <c r="EH284" s="72"/>
      <c r="EI284" s="72"/>
      <c r="EJ284" s="566" t="s">
        <v>246</v>
      </c>
    </row>
    <row r="285" spans="1:140" ht="16.5" thickTop="1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8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9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0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1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  <c r="EF285" s="216">
        <v>0</v>
      </c>
      <c r="EG285" s="216">
        <v>0</v>
      </c>
      <c r="EH285" s="216">
        <v>0</v>
      </c>
      <c r="EI285" s="216">
        <v>0</v>
      </c>
      <c r="EJ285" s="566">
        <v>0</v>
      </c>
    </row>
    <row r="286" spans="1:140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8"/>
        <v>0</v>
      </c>
      <c r="CC286" s="187"/>
      <c r="CD286" s="188">
        <f>+SUM(AB286:AL286)*AB283/AL$2+SUM(AM286:AS286)*AM283/AS$2+AT286*AT283+AU286*AU283+AV286*AV283</f>
        <v>0</v>
      </c>
      <c r="CE286" s="233">
        <f t="shared" si="9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0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2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3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1"/>
        <v>0</v>
      </c>
      <c r="DI286" s="202">
        <f t="shared" ref="DI286:DI334" si="14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5">+CZ286</f>
        <v>0</v>
      </c>
      <c r="DS286" s="397"/>
      <c r="DT286" s="397"/>
      <c r="DU286" s="398"/>
      <c r="DV286" s="391"/>
      <c r="DW286" s="253">
        <f t="shared" ref="DW286:DW334" si="16">+DE286</f>
        <v>0</v>
      </c>
      <c r="DX286" s="399"/>
      <c r="DY286" s="399"/>
      <c r="DZ286" s="400"/>
      <c r="EA286" s="391"/>
      <c r="EB286" s="401">
        <f t="shared" ref="EB286:EB334" si="17">+DJ286</f>
        <v>0</v>
      </c>
      <c r="EC286" s="402"/>
      <c r="ED286" s="402"/>
      <c r="EE286" s="403"/>
      <c r="EF286" s="216">
        <v>0</v>
      </c>
      <c r="EG286" s="216">
        <v>0</v>
      </c>
      <c r="EH286" s="216">
        <v>0</v>
      </c>
      <c r="EI286" s="216">
        <v>0</v>
      </c>
      <c r="EJ286" s="566">
        <v>0</v>
      </c>
    </row>
    <row r="287" spans="1:140">
      <c r="A287" s="20">
        <f t="shared" ref="A287:A334" si="18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8"/>
        <v>0</v>
      </c>
      <c r="CC287" s="187"/>
      <c r="CD287" s="188">
        <f>+SUM(AB287:AL287)*AB283/AL$2+SUM(AM287:AS287)*AM283/AS$2+AT287*AT283+AU287*AU283+AV287*AV283</f>
        <v>0</v>
      </c>
      <c r="CE287" s="233">
        <f t="shared" si="9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0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19">+SUM(CP287:CT287)/5</f>
        <v>0</v>
      </c>
      <c r="CW287" s="243"/>
      <c r="CX287" s="244">
        <f>+IF(DM287=0,0,IF(5*DM287/DM283&lt;2,2,5*DM287/DM283))</f>
        <v>0</v>
      </c>
      <c r="CY287" s="202">
        <f t="shared" si="12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3"/>
        <v>0</v>
      </c>
      <c r="DE287" s="246">
        <f>+DB283*DB287+DC283*DC287+DD283*DD287</f>
        <v>0</v>
      </c>
      <c r="DF287" s="190"/>
      <c r="DG287" s="243"/>
      <c r="DH287" s="202">
        <f t="shared" si="11"/>
        <v>0</v>
      </c>
      <c r="DI287" s="202">
        <f t="shared" si="14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5"/>
        <v>0</v>
      </c>
      <c r="DS287" s="397"/>
      <c r="DT287" s="397"/>
      <c r="DU287" s="398"/>
      <c r="DV287" s="391"/>
      <c r="DW287" s="253">
        <f t="shared" si="16"/>
        <v>0</v>
      </c>
      <c r="DX287" s="399"/>
      <c r="DY287" s="399"/>
      <c r="DZ287" s="400"/>
      <c r="EA287" s="391"/>
      <c r="EB287" s="401">
        <f t="shared" si="17"/>
        <v>0</v>
      </c>
      <c r="EC287" s="402"/>
      <c r="ED287" s="402"/>
      <c r="EE287" s="403"/>
      <c r="EF287" s="216">
        <v>0</v>
      </c>
      <c r="EG287" s="216">
        <v>0</v>
      </c>
      <c r="EH287" s="216">
        <v>0</v>
      </c>
      <c r="EI287" s="216">
        <v>0</v>
      </c>
      <c r="EJ287" s="566">
        <v>0</v>
      </c>
    </row>
    <row r="288" spans="1:140">
      <c r="A288" s="20">
        <f t="shared" si="18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8"/>
        <v>0</v>
      </c>
      <c r="CC288" s="187"/>
      <c r="CD288" s="188">
        <f>+SUM(AB288:AL288)*AB283/AL$2+SUM(AM288:AS288)*AM283/AS$2+AT288*AT283+AU288*AU283+AV288*AV283</f>
        <v>0</v>
      </c>
      <c r="CE288" s="233">
        <f t="shared" si="9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0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19"/>
        <v>0</v>
      </c>
      <c r="CW288" s="243"/>
      <c r="CX288" s="244">
        <f>+IF(DM288=0,0,IF(5*DM288/DM283&lt;2,2,5*DM288/DM283))</f>
        <v>0</v>
      </c>
      <c r="CY288" s="202">
        <f t="shared" si="12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3"/>
        <v>0</v>
      </c>
      <c r="DE288" s="246">
        <f>+DB283*DB288+DC283*DC288+DD283*DD288</f>
        <v>0</v>
      </c>
      <c r="DF288" s="190"/>
      <c r="DG288" s="243"/>
      <c r="DH288" s="202">
        <f t="shared" si="11"/>
        <v>0</v>
      </c>
      <c r="DI288" s="202">
        <f t="shared" si="14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5"/>
        <v>0</v>
      </c>
      <c r="DS288" s="397"/>
      <c r="DT288" s="397"/>
      <c r="DU288" s="398"/>
      <c r="DV288" s="391"/>
      <c r="DW288" s="253">
        <f t="shared" si="16"/>
        <v>0</v>
      </c>
      <c r="DX288" s="399"/>
      <c r="DY288" s="399"/>
      <c r="DZ288" s="400"/>
      <c r="EA288" s="391"/>
      <c r="EB288" s="401">
        <f t="shared" si="17"/>
        <v>0</v>
      </c>
      <c r="EC288" s="402"/>
      <c r="ED288" s="402"/>
      <c r="EE288" s="403"/>
      <c r="EF288" s="216">
        <v>0</v>
      </c>
      <c r="EG288" s="216">
        <v>0</v>
      </c>
      <c r="EH288" s="216">
        <v>0</v>
      </c>
      <c r="EI288" s="216">
        <v>0</v>
      </c>
      <c r="EJ288" s="566">
        <v>0</v>
      </c>
    </row>
    <row r="289" spans="1:140">
      <c r="A289" s="20">
        <f t="shared" si="18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8"/>
        <v>0</v>
      </c>
      <c r="CC289" s="187"/>
      <c r="CD289" s="188">
        <f>+SUM(AB289:AL289)*AB283/AL$2+SUM(AM289:AS289)*AM283/AS$2+AT289*AT283+AU289*AU283+AV289*AV283</f>
        <v>0</v>
      </c>
      <c r="CE289" s="233">
        <f t="shared" si="9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0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19"/>
        <v>0</v>
      </c>
      <c r="CW289" s="243"/>
      <c r="CX289" s="244">
        <f>+IF(DM289=0,0,IF(5*DM289/DM283&lt;2,2,5*DM289/DM283))</f>
        <v>0</v>
      </c>
      <c r="CY289" s="202">
        <f t="shared" si="12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3"/>
        <v>0</v>
      </c>
      <c r="DE289" s="246">
        <f>+DB283*DB289+DC283*DC289+DD283*DD289</f>
        <v>0</v>
      </c>
      <c r="DF289" s="190"/>
      <c r="DG289" s="243"/>
      <c r="DH289" s="202">
        <f t="shared" si="11"/>
        <v>0</v>
      </c>
      <c r="DI289" s="202">
        <f t="shared" si="14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5"/>
        <v>0</v>
      </c>
      <c r="DS289" s="397"/>
      <c r="DT289" s="397"/>
      <c r="DU289" s="398"/>
      <c r="DV289" s="391"/>
      <c r="DW289" s="253">
        <f t="shared" si="16"/>
        <v>0</v>
      </c>
      <c r="DX289" s="399"/>
      <c r="DY289" s="399"/>
      <c r="DZ289" s="400"/>
      <c r="EA289" s="391"/>
      <c r="EB289" s="401">
        <f t="shared" si="17"/>
        <v>0</v>
      </c>
      <c r="EC289" s="402"/>
      <c r="ED289" s="402"/>
      <c r="EE289" s="403"/>
      <c r="EF289" s="216">
        <v>0</v>
      </c>
      <c r="EG289" s="216">
        <v>0</v>
      </c>
      <c r="EH289" s="216">
        <v>0</v>
      </c>
      <c r="EI289" s="216">
        <v>0</v>
      </c>
      <c r="EJ289" s="566">
        <v>0</v>
      </c>
    </row>
    <row r="290" spans="1:140">
      <c r="A290" s="20">
        <f t="shared" si="18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8"/>
        <v>0</v>
      </c>
      <c r="CC290" s="187"/>
      <c r="CD290" s="188">
        <f>+SUM(AB290:AL290)*AB283/AL$2+SUM(AM290:AS290)*AM283/AS$2+AT290*AT283+AU290*AU283+AV290*AV283</f>
        <v>0</v>
      </c>
      <c r="CE290" s="233">
        <f t="shared" si="9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0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19"/>
        <v>0</v>
      </c>
      <c r="CW290" s="243"/>
      <c r="CX290" s="244">
        <f>+IF(DM290=0,0,IF(5*DM290/DM283&lt;2,2,5*DM290/DM283))</f>
        <v>0</v>
      </c>
      <c r="CY290" s="202">
        <f t="shared" si="12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3"/>
        <v>0</v>
      </c>
      <c r="DE290" s="246">
        <f>+DB283*DB290+DC283*DC290+DD283*DD290</f>
        <v>0</v>
      </c>
      <c r="DF290" s="190"/>
      <c r="DG290" s="243"/>
      <c r="DH290" s="202">
        <f t="shared" si="11"/>
        <v>0</v>
      </c>
      <c r="DI290" s="202">
        <f t="shared" si="14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5"/>
        <v>0</v>
      </c>
      <c r="DS290" s="397"/>
      <c r="DT290" s="397"/>
      <c r="DU290" s="398"/>
      <c r="DV290" s="391"/>
      <c r="DW290" s="253">
        <f t="shared" si="16"/>
        <v>0</v>
      </c>
      <c r="DX290" s="399"/>
      <c r="DY290" s="399"/>
      <c r="DZ290" s="400"/>
      <c r="EA290" s="391"/>
      <c r="EB290" s="401">
        <f t="shared" si="17"/>
        <v>0</v>
      </c>
      <c r="EC290" s="402"/>
      <c r="ED290" s="402"/>
      <c r="EE290" s="403"/>
      <c r="EF290" s="216">
        <v>0</v>
      </c>
      <c r="EG290" s="216">
        <v>0</v>
      </c>
      <c r="EH290" s="216">
        <v>0</v>
      </c>
      <c r="EI290" s="216">
        <v>0</v>
      </c>
      <c r="EJ290" s="566">
        <v>0</v>
      </c>
    </row>
    <row r="291" spans="1:140">
      <c r="A291" s="20">
        <f t="shared" si="18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8"/>
        <v>0</v>
      </c>
      <c r="CC291" s="187"/>
      <c r="CD291" s="188">
        <f>+SUM(AB291:AL291)*AB283/AL$2+SUM(AM291:AS291)*AM283/AS$2+AT291*AT283+AU291*AU283+AV291*AV283</f>
        <v>0</v>
      </c>
      <c r="CE291" s="233">
        <f t="shared" si="9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0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19"/>
        <v>0</v>
      </c>
      <c r="CW291" s="243"/>
      <c r="CX291" s="244">
        <f>+IF(DM291=0,0,IF(5*DM291/DM283&lt;2,2,5*DM291/DM283))</f>
        <v>0</v>
      </c>
      <c r="CY291" s="202">
        <f t="shared" si="12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3"/>
        <v>0</v>
      </c>
      <c r="DE291" s="246">
        <f>+DB283*DB291+DC283*DC291+DD283*DD291</f>
        <v>0</v>
      </c>
      <c r="DF291" s="190"/>
      <c r="DG291" s="243"/>
      <c r="DH291" s="202">
        <f t="shared" si="11"/>
        <v>0</v>
      </c>
      <c r="DI291" s="202">
        <f t="shared" si="14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5"/>
        <v>0</v>
      </c>
      <c r="DS291" s="397"/>
      <c r="DT291" s="397"/>
      <c r="DU291" s="398"/>
      <c r="DV291" s="391"/>
      <c r="DW291" s="253">
        <f t="shared" si="16"/>
        <v>0</v>
      </c>
      <c r="DX291" s="399"/>
      <c r="DY291" s="399"/>
      <c r="DZ291" s="400"/>
      <c r="EA291" s="391"/>
      <c r="EB291" s="401">
        <f t="shared" si="17"/>
        <v>0</v>
      </c>
      <c r="EC291" s="402"/>
      <c r="ED291" s="402"/>
      <c r="EE291" s="403"/>
      <c r="EF291" s="216">
        <v>0</v>
      </c>
      <c r="EG291" s="216">
        <v>0</v>
      </c>
      <c r="EH291" s="216">
        <v>0</v>
      </c>
      <c r="EI291" s="216">
        <v>0</v>
      </c>
      <c r="EJ291" s="566">
        <v>0</v>
      </c>
    </row>
    <row r="292" spans="1:140">
      <c r="A292" s="20">
        <f t="shared" si="18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8"/>
        <v>0</v>
      </c>
      <c r="CC292" s="187"/>
      <c r="CD292" s="188">
        <f>+SUM(AB292:AL292)*AB283/AL$2+SUM(AM292:AS292)*AM283/AS$2+AT292*AT283+AU292*AU283+AV292*AV283</f>
        <v>0</v>
      </c>
      <c r="CE292" s="233">
        <f t="shared" si="9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0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19"/>
        <v>0</v>
      </c>
      <c r="CW292" s="243"/>
      <c r="CX292" s="244">
        <f>+IF(DM292=0,0,IF(5*DM292/DM283&lt;2,2,5*DM292/DM283))</f>
        <v>0</v>
      </c>
      <c r="CY292" s="202">
        <f t="shared" si="12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3"/>
        <v>0</v>
      </c>
      <c r="DE292" s="246">
        <f>+DB283*DB292+DC283*DC292+DD283*DD292</f>
        <v>0</v>
      </c>
      <c r="DF292" s="190"/>
      <c r="DG292" s="243"/>
      <c r="DH292" s="202">
        <f t="shared" si="11"/>
        <v>0</v>
      </c>
      <c r="DI292" s="202">
        <f t="shared" si="14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5"/>
        <v>0</v>
      </c>
      <c r="DS292" s="397"/>
      <c r="DT292" s="397"/>
      <c r="DU292" s="398"/>
      <c r="DV292" s="391"/>
      <c r="DW292" s="253">
        <f t="shared" si="16"/>
        <v>0</v>
      </c>
      <c r="DX292" s="399"/>
      <c r="DY292" s="399"/>
      <c r="DZ292" s="400"/>
      <c r="EA292" s="391"/>
      <c r="EB292" s="401">
        <f t="shared" si="17"/>
        <v>0</v>
      </c>
      <c r="EC292" s="402"/>
      <c r="ED292" s="402"/>
      <c r="EE292" s="403"/>
      <c r="EF292" s="216">
        <v>0</v>
      </c>
      <c r="EG292" s="216">
        <v>0</v>
      </c>
      <c r="EH292" s="216">
        <v>0</v>
      </c>
      <c r="EI292" s="216">
        <v>0</v>
      </c>
      <c r="EJ292" s="566">
        <v>0</v>
      </c>
    </row>
    <row r="293" spans="1:140">
      <c r="A293" s="20">
        <f t="shared" si="18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8"/>
        <v>0</v>
      </c>
      <c r="CC293" s="187"/>
      <c r="CD293" s="188">
        <f>+SUM(AB293:AL293)*AB283/AL$2+SUM(AM293:AS293)*AM283/AS$2+AT293*AT283+AU293*AU283+AV293*AV283</f>
        <v>0</v>
      </c>
      <c r="CE293" s="233">
        <f t="shared" si="9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0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19"/>
        <v>0</v>
      </c>
      <c r="CW293" s="243"/>
      <c r="CX293" s="244">
        <f>+IF(DM293=0,0,IF(5*DM293/DM283&lt;2,2,5*DM293/DM283))</f>
        <v>0</v>
      </c>
      <c r="CY293" s="202">
        <f t="shared" si="12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3"/>
        <v>0</v>
      </c>
      <c r="DE293" s="246">
        <f>+DB283*DB293+DC283*DC293+DD283*DD293</f>
        <v>0</v>
      </c>
      <c r="DF293" s="190"/>
      <c r="DG293" s="243"/>
      <c r="DH293" s="202">
        <f t="shared" si="11"/>
        <v>0</v>
      </c>
      <c r="DI293" s="202">
        <f t="shared" si="14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5"/>
        <v>0</v>
      </c>
      <c r="DS293" s="397"/>
      <c r="DT293" s="397"/>
      <c r="DU293" s="398"/>
      <c r="DV293" s="391"/>
      <c r="DW293" s="253">
        <f t="shared" si="16"/>
        <v>0</v>
      </c>
      <c r="DX293" s="399"/>
      <c r="DY293" s="399"/>
      <c r="DZ293" s="400"/>
      <c r="EA293" s="391"/>
      <c r="EB293" s="401">
        <f t="shared" si="17"/>
        <v>0</v>
      </c>
      <c r="EC293" s="402"/>
      <c r="ED293" s="402"/>
      <c r="EE293" s="403"/>
      <c r="EF293" s="216">
        <v>0</v>
      </c>
      <c r="EG293" s="216">
        <v>0</v>
      </c>
      <c r="EH293" s="216">
        <v>0</v>
      </c>
      <c r="EI293" s="216">
        <v>0</v>
      </c>
      <c r="EJ293" s="566">
        <v>0</v>
      </c>
    </row>
    <row r="294" spans="1:140">
      <c r="A294" s="20">
        <f t="shared" si="18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8"/>
        <v>0</v>
      </c>
      <c r="CC294" s="187"/>
      <c r="CD294" s="188">
        <f>+SUM(AB294:AL294)*AB283/AL$2+SUM(AM294:AS294)*AM283/AS$2+AT294*AT283+AU294*AU283+AV294*AV283</f>
        <v>0</v>
      </c>
      <c r="CE294" s="233">
        <f t="shared" si="9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0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19"/>
        <v>0</v>
      </c>
      <c r="CW294" s="243"/>
      <c r="CX294" s="244">
        <f>+IF(DM294=0,0,IF(5*DM294/DM283&lt;2,2,5*DM294/DM283))</f>
        <v>0</v>
      </c>
      <c r="CY294" s="202">
        <f t="shared" si="12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3"/>
        <v>0</v>
      </c>
      <c r="DE294" s="246">
        <f>+DB283*DB294+DC283*DC294+DD283*DD294</f>
        <v>0</v>
      </c>
      <c r="DF294" s="190"/>
      <c r="DG294" s="243"/>
      <c r="DH294" s="202">
        <f t="shared" si="11"/>
        <v>0</v>
      </c>
      <c r="DI294" s="202">
        <f t="shared" si="14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5"/>
        <v>0</v>
      </c>
      <c r="DS294" s="397"/>
      <c r="DT294" s="397"/>
      <c r="DU294" s="398"/>
      <c r="DV294" s="391"/>
      <c r="DW294" s="253">
        <f t="shared" si="16"/>
        <v>0</v>
      </c>
      <c r="DX294" s="399"/>
      <c r="DY294" s="399"/>
      <c r="DZ294" s="400"/>
      <c r="EA294" s="391"/>
      <c r="EB294" s="401">
        <f t="shared" si="17"/>
        <v>0</v>
      </c>
      <c r="EC294" s="402"/>
      <c r="ED294" s="402"/>
      <c r="EE294" s="403"/>
      <c r="EF294" s="216">
        <v>0</v>
      </c>
      <c r="EG294" s="216">
        <v>0</v>
      </c>
      <c r="EH294" s="216">
        <v>0</v>
      </c>
      <c r="EI294" s="216">
        <v>0</v>
      </c>
      <c r="EJ294" s="566">
        <v>0</v>
      </c>
    </row>
    <row r="295" spans="1:140">
      <c r="A295" s="20">
        <f t="shared" si="18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8"/>
        <v>0</v>
      </c>
      <c r="CC295" s="187"/>
      <c r="CD295" s="188">
        <f>+SUM(AB295:AL295)*AB283/AL$2+SUM(AM295:AS295)*AM283/AS$2+AT295*AT283+AU295*AU283+AV295*AV283</f>
        <v>0</v>
      </c>
      <c r="CE295" s="233">
        <f t="shared" si="9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0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19"/>
        <v>0</v>
      </c>
      <c r="CW295" s="243"/>
      <c r="CX295" s="244">
        <f>+IF(DM295=0,0,IF(5*DM295/DM283&lt;2,2,5*DM295/DM283))</f>
        <v>0</v>
      </c>
      <c r="CY295" s="202">
        <f t="shared" si="12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3"/>
        <v>0</v>
      </c>
      <c r="DE295" s="246">
        <f>+DB283*DB295+DC283*DC295+DD283*DD295</f>
        <v>0</v>
      </c>
      <c r="DF295" s="190"/>
      <c r="DG295" s="243"/>
      <c r="DH295" s="202">
        <f t="shared" si="11"/>
        <v>0</v>
      </c>
      <c r="DI295" s="202">
        <f t="shared" si="14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5"/>
        <v>0</v>
      </c>
      <c r="DS295" s="397"/>
      <c r="DT295" s="397"/>
      <c r="DU295" s="398"/>
      <c r="DV295" s="391"/>
      <c r="DW295" s="253">
        <f t="shared" si="16"/>
        <v>0</v>
      </c>
      <c r="DX295" s="399"/>
      <c r="DY295" s="399"/>
      <c r="DZ295" s="400"/>
      <c r="EA295" s="391"/>
      <c r="EB295" s="401">
        <f t="shared" si="17"/>
        <v>0</v>
      </c>
      <c r="EC295" s="402"/>
      <c r="ED295" s="402"/>
      <c r="EE295" s="403"/>
      <c r="EF295" s="216">
        <v>0</v>
      </c>
      <c r="EG295" s="216">
        <v>0</v>
      </c>
      <c r="EH295" s="216">
        <v>0</v>
      </c>
      <c r="EI295" s="216">
        <v>0</v>
      </c>
      <c r="EJ295" s="566">
        <v>0</v>
      </c>
    </row>
    <row r="296" spans="1:140">
      <c r="A296" s="20">
        <f t="shared" si="18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8"/>
        <v>0</v>
      </c>
      <c r="CC296" s="187"/>
      <c r="CD296" s="188">
        <f>+SUM(AB296:AL296)*AB283/AL$2+SUM(AM296:AS296)*AM283/AS$2+AT296*AT283+AU296*AU283+AV296*AV283</f>
        <v>0</v>
      </c>
      <c r="CE296" s="233">
        <f t="shared" si="9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0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19"/>
        <v>0</v>
      </c>
      <c r="CW296" s="243"/>
      <c r="CX296" s="244">
        <f>+IF(DM296=0,0,IF(5*DM296/DM283&lt;2,2,5*DM296/DM283))</f>
        <v>0</v>
      </c>
      <c r="CY296" s="202">
        <f t="shared" si="12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3"/>
        <v>0</v>
      </c>
      <c r="DE296" s="246">
        <f>+DB283*DB296+DC283*DC296+DD283*DD296</f>
        <v>0</v>
      </c>
      <c r="DF296" s="190"/>
      <c r="DG296" s="243"/>
      <c r="DH296" s="202">
        <f t="shared" si="11"/>
        <v>0</v>
      </c>
      <c r="DI296" s="202">
        <f t="shared" si="14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5"/>
        <v>0</v>
      </c>
      <c r="DS296" s="397"/>
      <c r="DT296" s="397"/>
      <c r="DU296" s="398"/>
      <c r="DV296" s="391"/>
      <c r="DW296" s="253">
        <f t="shared" si="16"/>
        <v>0</v>
      </c>
      <c r="DX296" s="399"/>
      <c r="DY296" s="399"/>
      <c r="DZ296" s="400"/>
      <c r="EA296" s="391"/>
      <c r="EB296" s="401">
        <f t="shared" si="17"/>
        <v>0</v>
      </c>
      <c r="EC296" s="402"/>
      <c r="ED296" s="402"/>
      <c r="EE296" s="403"/>
      <c r="EF296" s="216">
        <v>0</v>
      </c>
      <c r="EG296" s="216">
        <v>0</v>
      </c>
      <c r="EH296" s="216">
        <v>0</v>
      </c>
      <c r="EI296" s="216">
        <v>0</v>
      </c>
      <c r="EJ296" s="566">
        <v>0</v>
      </c>
    </row>
    <row r="297" spans="1:140">
      <c r="A297" s="20">
        <f t="shared" si="18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8"/>
        <v>0</v>
      </c>
      <c r="CC297" s="187"/>
      <c r="CD297" s="188">
        <f>+SUM(AB297:AL297)*AB283/AL$2+SUM(AM297:AS297)*AM283/AS$2+AT297*AT283+AU297*AU283+AV297*AV283</f>
        <v>0</v>
      </c>
      <c r="CE297" s="233">
        <f t="shared" si="9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0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19"/>
        <v>0</v>
      </c>
      <c r="CW297" s="243"/>
      <c r="CX297" s="244">
        <f>+IF(DM297=0,0,IF(5*DM297/DM283&lt;2,2,5*DM297/DM283))</f>
        <v>0</v>
      </c>
      <c r="CY297" s="202">
        <f t="shared" si="12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3"/>
        <v>0</v>
      </c>
      <c r="DE297" s="246">
        <f>+DB283*DB297+DC283*DC297+DD283*DD297</f>
        <v>0</v>
      </c>
      <c r="DF297" s="190"/>
      <c r="DG297" s="243"/>
      <c r="DH297" s="202">
        <f t="shared" si="11"/>
        <v>0</v>
      </c>
      <c r="DI297" s="202">
        <f t="shared" si="14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5"/>
        <v>0</v>
      </c>
      <c r="DS297" s="397"/>
      <c r="DT297" s="397"/>
      <c r="DU297" s="398"/>
      <c r="DV297" s="391"/>
      <c r="DW297" s="253">
        <f t="shared" si="16"/>
        <v>0</v>
      </c>
      <c r="DX297" s="399"/>
      <c r="DY297" s="399"/>
      <c r="DZ297" s="400"/>
      <c r="EA297" s="391"/>
      <c r="EB297" s="401">
        <f t="shared" si="17"/>
        <v>0</v>
      </c>
      <c r="EC297" s="402"/>
      <c r="ED297" s="402"/>
      <c r="EE297" s="403"/>
      <c r="EF297" s="216">
        <v>0</v>
      </c>
      <c r="EG297" s="216">
        <v>0</v>
      </c>
      <c r="EH297" s="216">
        <v>0</v>
      </c>
      <c r="EI297" s="216">
        <v>0</v>
      </c>
      <c r="EJ297" s="566">
        <v>0</v>
      </c>
    </row>
    <row r="298" spans="1:140">
      <c r="A298" s="20">
        <f t="shared" si="18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8"/>
        <v>0</v>
      </c>
      <c r="CC298" s="187"/>
      <c r="CD298" s="188">
        <f>+SUM(AB298:AL298)*AB283/AL$2+SUM(AM298:AS298)*AM283/AS$2+AT298*AT283+AU298*AU283+AV298*AV283</f>
        <v>0</v>
      </c>
      <c r="CE298" s="233">
        <f t="shared" si="9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0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19"/>
        <v>0</v>
      </c>
      <c r="CW298" s="243"/>
      <c r="CX298" s="244">
        <f>+IF(DM298=0,0,IF(5*DM298/DM283&lt;2,2,5*DM298/DM283))</f>
        <v>0</v>
      </c>
      <c r="CY298" s="202">
        <f t="shared" si="12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3"/>
        <v>0</v>
      </c>
      <c r="DE298" s="246">
        <f>+DB283*DB298+DC283*DC298+DD283*DD298</f>
        <v>0</v>
      </c>
      <c r="DF298" s="190"/>
      <c r="DG298" s="243"/>
      <c r="DH298" s="202">
        <f t="shared" si="11"/>
        <v>0</v>
      </c>
      <c r="DI298" s="202">
        <f t="shared" si="14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5"/>
        <v>0</v>
      </c>
      <c r="DS298" s="397"/>
      <c r="DT298" s="397"/>
      <c r="DU298" s="398"/>
      <c r="DV298" s="391"/>
      <c r="DW298" s="253">
        <f t="shared" si="16"/>
        <v>0</v>
      </c>
      <c r="DX298" s="399"/>
      <c r="DY298" s="399"/>
      <c r="DZ298" s="400"/>
      <c r="EA298" s="391"/>
      <c r="EB298" s="401">
        <f t="shared" si="17"/>
        <v>0</v>
      </c>
      <c r="EC298" s="402"/>
      <c r="ED298" s="402"/>
      <c r="EE298" s="403"/>
      <c r="EF298" s="216">
        <v>0</v>
      </c>
      <c r="EG298" s="216">
        <v>0</v>
      </c>
      <c r="EH298" s="216">
        <v>0</v>
      </c>
      <c r="EI298" s="216">
        <v>0</v>
      </c>
      <c r="EJ298" s="566">
        <v>0</v>
      </c>
    </row>
    <row r="299" spans="1:140">
      <c r="A299" s="20">
        <f t="shared" si="18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8"/>
        <v>0</v>
      </c>
      <c r="CC299" s="187"/>
      <c r="CD299" s="188">
        <f>+SUM(AB299:AL299)*AB283/AL$2+SUM(AM299:AS299)*AM283/AS$2+AT299*AT283+AU299*AU283+AV299*AV283</f>
        <v>0</v>
      </c>
      <c r="CE299" s="233">
        <f t="shared" si="9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0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19"/>
        <v>0</v>
      </c>
      <c r="CW299" s="243"/>
      <c r="CX299" s="244">
        <f>+IF(DM299=0,0,IF(5*DM299/DM283&lt;2,2,5*DM299/DM283))</f>
        <v>0</v>
      </c>
      <c r="CY299" s="202">
        <f t="shared" si="12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3"/>
        <v>0</v>
      </c>
      <c r="DE299" s="246">
        <f>+DB283*DB299+DC283*DC299+DD283*DD299</f>
        <v>0</v>
      </c>
      <c r="DF299" s="190"/>
      <c r="DG299" s="243"/>
      <c r="DH299" s="202">
        <f t="shared" si="11"/>
        <v>0</v>
      </c>
      <c r="DI299" s="202">
        <f t="shared" si="14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5"/>
        <v>0</v>
      </c>
      <c r="DS299" s="397"/>
      <c r="DT299" s="397"/>
      <c r="DU299" s="398"/>
      <c r="DV299" s="391"/>
      <c r="DW299" s="253">
        <f t="shared" si="16"/>
        <v>0</v>
      </c>
      <c r="DX299" s="399"/>
      <c r="DY299" s="399"/>
      <c r="DZ299" s="400"/>
      <c r="EA299" s="391"/>
      <c r="EB299" s="401">
        <f t="shared" si="17"/>
        <v>0</v>
      </c>
      <c r="EC299" s="402"/>
      <c r="ED299" s="402"/>
      <c r="EE299" s="403"/>
      <c r="EF299" s="216">
        <v>0</v>
      </c>
      <c r="EG299" s="216">
        <v>0</v>
      </c>
      <c r="EH299" s="216">
        <v>0</v>
      </c>
      <c r="EI299" s="216">
        <v>0</v>
      </c>
      <c r="EJ299" s="566">
        <v>0</v>
      </c>
    </row>
    <row r="300" spans="1:140">
      <c r="A300" s="20">
        <f t="shared" si="18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8"/>
        <v>0</v>
      </c>
      <c r="CC300" s="187"/>
      <c r="CD300" s="188">
        <f>+SUM(AB300:AL300)*AB283/AL$2+SUM(AM300:AS300)*AM283/AS$2+AT300*AT283+AU300*AU283+AV300*AV283</f>
        <v>0</v>
      </c>
      <c r="CE300" s="233">
        <f t="shared" si="9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0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19"/>
        <v>0</v>
      </c>
      <c r="CW300" s="243"/>
      <c r="CX300" s="244">
        <f>+IF(DM300=0,0,IF(5*DM300/DM283&lt;2,2,5*DM300/DM283))</f>
        <v>0</v>
      </c>
      <c r="CY300" s="202">
        <f t="shared" si="12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3"/>
        <v>0</v>
      </c>
      <c r="DE300" s="246">
        <f>+DB283*DB300+DC283*DC300+DD283*DD300</f>
        <v>0</v>
      </c>
      <c r="DF300" s="190"/>
      <c r="DG300" s="243"/>
      <c r="DH300" s="202">
        <f t="shared" si="11"/>
        <v>0</v>
      </c>
      <c r="DI300" s="202">
        <f t="shared" si="14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5"/>
        <v>0</v>
      </c>
      <c r="DS300" s="397"/>
      <c r="DT300" s="397"/>
      <c r="DU300" s="398"/>
      <c r="DV300" s="391"/>
      <c r="DW300" s="253">
        <f t="shared" si="16"/>
        <v>0</v>
      </c>
      <c r="DX300" s="399"/>
      <c r="DY300" s="399"/>
      <c r="DZ300" s="400"/>
      <c r="EA300" s="391"/>
      <c r="EB300" s="401">
        <f t="shared" si="17"/>
        <v>0</v>
      </c>
      <c r="EC300" s="402"/>
      <c r="ED300" s="402"/>
      <c r="EE300" s="403"/>
      <c r="EF300" s="216">
        <v>0</v>
      </c>
      <c r="EG300" s="216">
        <v>0</v>
      </c>
      <c r="EH300" s="216">
        <v>0</v>
      </c>
      <c r="EI300" s="216">
        <v>0</v>
      </c>
      <c r="EJ300" s="566">
        <v>0</v>
      </c>
    </row>
    <row r="301" spans="1:140">
      <c r="A301" s="20">
        <f t="shared" si="18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8"/>
        <v>0</v>
      </c>
      <c r="CC301" s="187"/>
      <c r="CD301" s="188">
        <f>+SUM(AB301:AL301)*AB283/AL$2+SUM(AM301:AS301)*AM283/AS$2+AT301*AT283+AU301*AU283+AV301*AV283</f>
        <v>0</v>
      </c>
      <c r="CE301" s="233">
        <f t="shared" si="9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0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19"/>
        <v>0</v>
      </c>
      <c r="CW301" s="243"/>
      <c r="CX301" s="244">
        <f>+IF(DM301=0,0,IF(5*DM301/DM283&lt;2,2,5*DM301/DM283))</f>
        <v>0</v>
      </c>
      <c r="CY301" s="202">
        <f t="shared" si="12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3"/>
        <v>0</v>
      </c>
      <c r="DE301" s="246">
        <f>+DB283*DB301+DC283*DC301+DD283*DD301</f>
        <v>0</v>
      </c>
      <c r="DF301" s="190"/>
      <c r="DG301" s="243"/>
      <c r="DH301" s="202">
        <f t="shared" si="11"/>
        <v>0</v>
      </c>
      <c r="DI301" s="202">
        <f t="shared" si="14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5"/>
        <v>0</v>
      </c>
      <c r="DS301" s="397"/>
      <c r="DT301" s="397"/>
      <c r="DU301" s="398"/>
      <c r="DV301" s="391"/>
      <c r="DW301" s="253">
        <f t="shared" si="16"/>
        <v>0</v>
      </c>
      <c r="DX301" s="399"/>
      <c r="DY301" s="399"/>
      <c r="DZ301" s="400"/>
      <c r="EA301" s="391"/>
      <c r="EB301" s="401">
        <f t="shared" si="17"/>
        <v>0</v>
      </c>
      <c r="EC301" s="402"/>
      <c r="ED301" s="402"/>
      <c r="EE301" s="403"/>
      <c r="EF301" s="216">
        <v>0</v>
      </c>
      <c r="EG301" s="216">
        <v>0</v>
      </c>
      <c r="EH301" s="216">
        <v>0</v>
      </c>
      <c r="EI301" s="216">
        <v>0</v>
      </c>
      <c r="EJ301" s="566">
        <v>0</v>
      </c>
    </row>
    <row r="302" spans="1:140">
      <c r="A302" s="20">
        <f t="shared" si="18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8"/>
        <v>0</v>
      </c>
      <c r="CC302" s="187"/>
      <c r="CD302" s="188">
        <f>+SUM(AB302:AL302)*AB283/AL$2+SUM(AM302:AS302)*AM283/AS$2+AT302*AT283+AU302*AU283+AV302*AV283</f>
        <v>0</v>
      </c>
      <c r="CE302" s="233">
        <f t="shared" si="9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0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19"/>
        <v>0</v>
      </c>
      <c r="CW302" s="243"/>
      <c r="CX302" s="244">
        <f>+IF(DM302=0,0,IF(5*DM302/DM283&lt;2,2,5*DM302/DM283))</f>
        <v>0</v>
      </c>
      <c r="CY302" s="202">
        <f t="shared" si="12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3"/>
        <v>0</v>
      </c>
      <c r="DE302" s="246">
        <f>+DB283*DB302+DC283*DC302+DD283*DD302</f>
        <v>0</v>
      </c>
      <c r="DF302" s="190"/>
      <c r="DG302" s="243"/>
      <c r="DH302" s="202">
        <f t="shared" si="11"/>
        <v>0</v>
      </c>
      <c r="DI302" s="202">
        <f t="shared" si="14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5"/>
        <v>0</v>
      </c>
      <c r="DS302" s="397"/>
      <c r="DT302" s="397"/>
      <c r="DU302" s="398"/>
      <c r="DV302" s="391"/>
      <c r="DW302" s="253">
        <f t="shared" si="16"/>
        <v>0</v>
      </c>
      <c r="DX302" s="399"/>
      <c r="DY302" s="399"/>
      <c r="DZ302" s="400"/>
      <c r="EA302" s="391"/>
      <c r="EB302" s="401">
        <f t="shared" si="17"/>
        <v>0</v>
      </c>
      <c r="EC302" s="402"/>
      <c r="ED302" s="402"/>
      <c r="EE302" s="403"/>
      <c r="EF302" s="216">
        <v>0</v>
      </c>
      <c r="EG302" s="216">
        <v>0</v>
      </c>
      <c r="EH302" s="216">
        <v>0</v>
      </c>
      <c r="EI302" s="216">
        <v>0</v>
      </c>
      <c r="EJ302" s="566">
        <v>0</v>
      </c>
    </row>
    <row r="303" spans="1:140">
      <c r="A303" s="20">
        <f t="shared" si="18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8"/>
        <v>0</v>
      </c>
      <c r="CC303" s="187"/>
      <c r="CD303" s="188">
        <f>+SUM(AB303:AL303)*AB283/AL$2+SUM(AM303:AS303)*AM283/AS$2+AT303*AT283+AU303*AU283+AV303*AV283</f>
        <v>0</v>
      </c>
      <c r="CE303" s="233">
        <f t="shared" si="9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0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19"/>
        <v>0</v>
      </c>
      <c r="CW303" s="243"/>
      <c r="CX303" s="244">
        <f>+IF(DM303=0,0,IF(5*DM303/DM283&lt;2,2,5*DM303/DM283))</f>
        <v>0</v>
      </c>
      <c r="CY303" s="202">
        <f t="shared" si="12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3"/>
        <v>0</v>
      </c>
      <c r="DE303" s="246">
        <f>+DB283*DB303+DC283*DC303+DD283*DD303</f>
        <v>0</v>
      </c>
      <c r="DF303" s="190"/>
      <c r="DG303" s="243"/>
      <c r="DH303" s="202">
        <f t="shared" si="11"/>
        <v>0</v>
      </c>
      <c r="DI303" s="202">
        <f t="shared" si="14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5"/>
        <v>0</v>
      </c>
      <c r="DS303" s="397"/>
      <c r="DT303" s="397"/>
      <c r="DU303" s="398"/>
      <c r="DV303" s="391"/>
      <c r="DW303" s="253">
        <f t="shared" si="16"/>
        <v>0</v>
      </c>
      <c r="DX303" s="399"/>
      <c r="DY303" s="399"/>
      <c r="DZ303" s="400"/>
      <c r="EA303" s="391"/>
      <c r="EB303" s="401">
        <f t="shared" si="17"/>
        <v>0</v>
      </c>
      <c r="EC303" s="402"/>
      <c r="ED303" s="402"/>
      <c r="EE303" s="403"/>
      <c r="EF303" s="216">
        <v>0</v>
      </c>
      <c r="EG303" s="216">
        <v>0</v>
      </c>
      <c r="EH303" s="216">
        <v>0</v>
      </c>
      <c r="EI303" s="216">
        <v>0</v>
      </c>
      <c r="EJ303" s="566">
        <v>0</v>
      </c>
    </row>
    <row r="304" spans="1:140">
      <c r="A304" s="20">
        <f t="shared" si="18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8"/>
        <v>0</v>
      </c>
      <c r="CC304" s="187"/>
      <c r="CD304" s="188">
        <f>+SUM(AB304:AL304)*AB283/AL$2+SUM(AM304:AS304)*AM283/AS$2+AT304*AT283+AU304*AU283+AV304*AV283</f>
        <v>0</v>
      </c>
      <c r="CE304" s="233">
        <f t="shared" si="9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0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19"/>
        <v>0</v>
      </c>
      <c r="CW304" s="243"/>
      <c r="CX304" s="244">
        <f>+IF(DM304=0,0,IF(5*DM304/DM283&lt;2,2,5*DM304/DM283))</f>
        <v>0</v>
      </c>
      <c r="CY304" s="202">
        <f t="shared" si="12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3"/>
        <v>0</v>
      </c>
      <c r="DE304" s="246">
        <f>+DB283*DB304+DC283*DC304+DD283*DD304</f>
        <v>0</v>
      </c>
      <c r="DF304" s="190"/>
      <c r="DG304" s="243"/>
      <c r="DH304" s="202">
        <f t="shared" si="11"/>
        <v>0</v>
      </c>
      <c r="DI304" s="202">
        <f t="shared" si="14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5"/>
        <v>0</v>
      </c>
      <c r="DS304" s="397"/>
      <c r="DT304" s="397"/>
      <c r="DU304" s="398"/>
      <c r="DV304" s="391"/>
      <c r="DW304" s="253">
        <f t="shared" si="16"/>
        <v>0</v>
      </c>
      <c r="DX304" s="399"/>
      <c r="DY304" s="399"/>
      <c r="DZ304" s="400"/>
      <c r="EA304" s="391"/>
      <c r="EB304" s="401">
        <f t="shared" si="17"/>
        <v>0</v>
      </c>
      <c r="EC304" s="402"/>
      <c r="ED304" s="402"/>
      <c r="EE304" s="403"/>
      <c r="EF304" s="216">
        <v>0</v>
      </c>
      <c r="EG304" s="216">
        <v>0</v>
      </c>
      <c r="EH304" s="216">
        <v>0</v>
      </c>
      <c r="EI304" s="216">
        <v>0</v>
      </c>
      <c r="EJ304" s="566">
        <v>0</v>
      </c>
    </row>
    <row r="305" spans="1:140">
      <c r="A305" s="20">
        <f t="shared" si="18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8"/>
        <v>0</v>
      </c>
      <c r="CC305" s="187"/>
      <c r="CD305" s="188">
        <f>+SUM(AB305:AL305)*AB283/AL$2+SUM(AM305:AS305)*AM283/AS$2+AT305*AT283+AU305*AU283+AV305*AV283</f>
        <v>0</v>
      </c>
      <c r="CE305" s="233">
        <f t="shared" si="9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0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19"/>
        <v>0</v>
      </c>
      <c r="CW305" s="243"/>
      <c r="CX305" s="244">
        <f>+IF(DM305=0,0,IF(5*DM305/DM283&lt;2,2,5*DM305/DM283))</f>
        <v>0</v>
      </c>
      <c r="CY305" s="202">
        <f t="shared" si="12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3"/>
        <v>0</v>
      </c>
      <c r="DE305" s="246">
        <f>+DB283*DB305+DC283*DC305+DD283*DD305</f>
        <v>0</v>
      </c>
      <c r="DF305" s="190"/>
      <c r="DG305" s="243"/>
      <c r="DH305" s="202">
        <f t="shared" si="11"/>
        <v>0</v>
      </c>
      <c r="DI305" s="202">
        <f t="shared" si="14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5"/>
        <v>0</v>
      </c>
      <c r="DS305" s="397"/>
      <c r="DT305" s="397"/>
      <c r="DU305" s="398"/>
      <c r="DV305" s="391"/>
      <c r="DW305" s="253">
        <f t="shared" si="16"/>
        <v>0</v>
      </c>
      <c r="DX305" s="399"/>
      <c r="DY305" s="399"/>
      <c r="DZ305" s="400"/>
      <c r="EA305" s="391"/>
      <c r="EB305" s="401">
        <f t="shared" si="17"/>
        <v>0</v>
      </c>
      <c r="EC305" s="402"/>
      <c r="ED305" s="402"/>
      <c r="EE305" s="403"/>
      <c r="EF305" s="216">
        <v>0</v>
      </c>
      <c r="EG305" s="216">
        <v>0</v>
      </c>
      <c r="EH305" s="216">
        <v>0</v>
      </c>
      <c r="EI305" s="216">
        <v>0</v>
      </c>
      <c r="EJ305" s="566">
        <v>0</v>
      </c>
    </row>
    <row r="306" spans="1:140">
      <c r="A306" s="20">
        <f t="shared" si="18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8"/>
        <v>0</v>
      </c>
      <c r="CC306" s="187"/>
      <c r="CD306" s="188">
        <f>+SUM(AB306:AL306)*AB283/AL$2+SUM(AM306:AS306)*AM283/AS$2+AT306*AT283+AU306*AU283+AV306*AV283</f>
        <v>0</v>
      </c>
      <c r="CE306" s="233">
        <f t="shared" si="9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0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19"/>
        <v>0</v>
      </c>
      <c r="CW306" s="243"/>
      <c r="CX306" s="244">
        <f>+IF(DM306=0,0,IF(5*DM306/DM283&lt;2,2,5*DM306/DM283))</f>
        <v>0</v>
      </c>
      <c r="CY306" s="202">
        <f t="shared" si="12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3"/>
        <v>0</v>
      </c>
      <c r="DE306" s="246">
        <f>+DB283*DB306+DC283*DC306+DD283*DD306</f>
        <v>0</v>
      </c>
      <c r="DF306" s="190"/>
      <c r="DG306" s="243"/>
      <c r="DH306" s="202">
        <f t="shared" si="11"/>
        <v>0</v>
      </c>
      <c r="DI306" s="202">
        <f t="shared" si="14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5"/>
        <v>0</v>
      </c>
      <c r="DS306" s="397"/>
      <c r="DT306" s="397"/>
      <c r="DU306" s="398"/>
      <c r="DV306" s="391"/>
      <c r="DW306" s="253">
        <f t="shared" si="16"/>
        <v>0</v>
      </c>
      <c r="DX306" s="399"/>
      <c r="DY306" s="399"/>
      <c r="DZ306" s="400"/>
      <c r="EA306" s="391"/>
      <c r="EB306" s="401">
        <f t="shared" si="17"/>
        <v>0</v>
      </c>
      <c r="EC306" s="402"/>
      <c r="ED306" s="402"/>
      <c r="EE306" s="403"/>
      <c r="EF306" s="216">
        <v>0</v>
      </c>
      <c r="EG306" s="216">
        <v>0</v>
      </c>
      <c r="EH306" s="216">
        <v>0</v>
      </c>
      <c r="EI306" s="216">
        <v>0</v>
      </c>
      <c r="EJ306" s="566">
        <v>0</v>
      </c>
    </row>
    <row r="307" spans="1:140">
      <c r="A307" s="20">
        <f t="shared" si="18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8"/>
        <v>0</v>
      </c>
      <c r="CC307" s="187"/>
      <c r="CD307" s="188">
        <f>+SUM(AB307:AL307)*AB283/AL$2+SUM(AM307:AS307)*AM283/AS$2+AT307*AT283+AU307*AU283+AV307*AV283</f>
        <v>0</v>
      </c>
      <c r="CE307" s="233">
        <f t="shared" si="9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0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19"/>
        <v>0</v>
      </c>
      <c r="CW307" s="243"/>
      <c r="CX307" s="244">
        <f>+IF(DM307=0,0,IF(5*DM307/DM283&lt;2,2,5*DM307/DM283))</f>
        <v>0</v>
      </c>
      <c r="CY307" s="202">
        <f t="shared" si="12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3"/>
        <v>0</v>
      </c>
      <c r="DE307" s="246">
        <f>+DB283*DB307+DC283*DC307+DD283*DD307</f>
        <v>0</v>
      </c>
      <c r="DF307" s="190"/>
      <c r="DG307" s="243"/>
      <c r="DH307" s="202">
        <f t="shared" si="11"/>
        <v>0</v>
      </c>
      <c r="DI307" s="202">
        <f t="shared" si="14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5"/>
        <v>0</v>
      </c>
      <c r="DS307" s="397"/>
      <c r="DT307" s="397"/>
      <c r="DU307" s="398"/>
      <c r="DV307" s="391"/>
      <c r="DW307" s="253">
        <f t="shared" si="16"/>
        <v>0</v>
      </c>
      <c r="DX307" s="399"/>
      <c r="DY307" s="399"/>
      <c r="DZ307" s="400"/>
      <c r="EA307" s="391"/>
      <c r="EB307" s="401">
        <f t="shared" si="17"/>
        <v>0</v>
      </c>
      <c r="EC307" s="402"/>
      <c r="ED307" s="402"/>
      <c r="EE307" s="403"/>
      <c r="EF307" s="216">
        <v>0</v>
      </c>
      <c r="EG307" s="216">
        <v>0</v>
      </c>
      <c r="EH307" s="216">
        <v>0</v>
      </c>
      <c r="EI307" s="216">
        <v>0</v>
      </c>
      <c r="EJ307" s="566">
        <v>0</v>
      </c>
    </row>
    <row r="308" spans="1:140">
      <c r="A308" s="20">
        <f t="shared" si="18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8"/>
        <v>0</v>
      </c>
      <c r="CC308" s="187"/>
      <c r="CD308" s="188">
        <f>+SUM(AB308:AL308)*AB283/AL$2+SUM(AM308:AS308)*AM283/AS$2+AT308*AT283+AU308*AU283+AV308*AV283</f>
        <v>0</v>
      </c>
      <c r="CE308" s="233">
        <f t="shared" si="9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0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19"/>
        <v>0</v>
      </c>
      <c r="CW308" s="243"/>
      <c r="CX308" s="244">
        <f>+IF(DM308=0,0,IF(5*DM308/DM283&lt;2,2,5*DM308/DM283))</f>
        <v>0</v>
      </c>
      <c r="CY308" s="202">
        <f t="shared" si="12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3"/>
        <v>0</v>
      </c>
      <c r="DE308" s="246">
        <f>+DB283*DB308+DC283*DC308+DD283*DD308</f>
        <v>0</v>
      </c>
      <c r="DF308" s="190"/>
      <c r="DG308" s="243"/>
      <c r="DH308" s="202">
        <f t="shared" si="11"/>
        <v>0</v>
      </c>
      <c r="DI308" s="202">
        <f t="shared" si="14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5"/>
        <v>0</v>
      </c>
      <c r="DS308" s="397"/>
      <c r="DT308" s="397"/>
      <c r="DU308" s="398"/>
      <c r="DV308" s="391"/>
      <c r="DW308" s="253">
        <f t="shared" si="16"/>
        <v>0</v>
      </c>
      <c r="DX308" s="399"/>
      <c r="DY308" s="399"/>
      <c r="DZ308" s="400"/>
      <c r="EA308" s="391"/>
      <c r="EB308" s="401">
        <f t="shared" si="17"/>
        <v>0</v>
      </c>
      <c r="EC308" s="402"/>
      <c r="ED308" s="402"/>
      <c r="EE308" s="403"/>
      <c r="EF308" s="216">
        <v>0</v>
      </c>
      <c r="EG308" s="216">
        <v>0</v>
      </c>
      <c r="EH308" s="216">
        <v>0</v>
      </c>
      <c r="EI308" s="216">
        <v>0</v>
      </c>
      <c r="EJ308" s="566">
        <v>0</v>
      </c>
    </row>
    <row r="309" spans="1:140">
      <c r="A309" s="20">
        <f t="shared" si="18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8"/>
        <v>0</v>
      </c>
      <c r="CC309" s="187"/>
      <c r="CD309" s="188">
        <f>+SUM(AB309:AL309)*AB283/AL$2+SUM(AM309:AS309)*AM283/AS$2+AT309*AT283+AU309*AU283+AV309*AV283</f>
        <v>0</v>
      </c>
      <c r="CE309" s="233">
        <f t="shared" si="9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0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19"/>
        <v>0</v>
      </c>
      <c r="CW309" s="243"/>
      <c r="CX309" s="244">
        <f>+IF(DM309=0,0,IF(5*DM309/DM283&lt;2,2,5*DM309/DM283))</f>
        <v>0</v>
      </c>
      <c r="CY309" s="202">
        <f t="shared" si="12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3"/>
        <v>0</v>
      </c>
      <c r="DE309" s="246">
        <f>+DB283*DB309+DC283*DC309+DD283*DD309</f>
        <v>0</v>
      </c>
      <c r="DF309" s="190"/>
      <c r="DG309" s="243"/>
      <c r="DH309" s="202">
        <f t="shared" si="11"/>
        <v>0</v>
      </c>
      <c r="DI309" s="202">
        <f t="shared" si="14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5"/>
        <v>0</v>
      </c>
      <c r="DS309" s="397"/>
      <c r="DT309" s="397"/>
      <c r="DU309" s="398"/>
      <c r="DV309" s="391"/>
      <c r="DW309" s="253">
        <f t="shared" si="16"/>
        <v>0</v>
      </c>
      <c r="DX309" s="399"/>
      <c r="DY309" s="399"/>
      <c r="DZ309" s="400"/>
      <c r="EA309" s="391"/>
      <c r="EB309" s="401">
        <f t="shared" si="17"/>
        <v>0</v>
      </c>
      <c r="EC309" s="402"/>
      <c r="ED309" s="402"/>
      <c r="EE309" s="403"/>
      <c r="EF309" s="216">
        <v>0</v>
      </c>
      <c r="EG309" s="216">
        <v>0</v>
      </c>
      <c r="EH309" s="216">
        <v>0</v>
      </c>
      <c r="EI309" s="216">
        <v>0</v>
      </c>
      <c r="EJ309" s="566">
        <v>0</v>
      </c>
    </row>
    <row r="310" spans="1:140">
      <c r="A310" s="20">
        <f t="shared" si="18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8"/>
        <v>0</v>
      </c>
      <c r="CC310" s="187"/>
      <c r="CD310" s="188">
        <f>+SUM(AB310:AL310)*AB283/AL$2+SUM(AM310:AS310)*AM283/AS$2+AT310*AT283+AU310*AU283+AV310*AV283</f>
        <v>0</v>
      </c>
      <c r="CE310" s="233">
        <f t="shared" si="9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0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19"/>
        <v>0</v>
      </c>
      <c r="CW310" s="243"/>
      <c r="CX310" s="244">
        <f>+IF(DM310=0,0,IF(5*DM310/DM283&lt;2,2,5*DM310/DM283))</f>
        <v>0</v>
      </c>
      <c r="CY310" s="202">
        <f t="shared" si="12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3"/>
        <v>0</v>
      </c>
      <c r="DE310" s="246">
        <f>+DB283*DB310+DC283*DC310+DD283*DD310</f>
        <v>0</v>
      </c>
      <c r="DF310" s="190"/>
      <c r="DG310" s="243"/>
      <c r="DH310" s="202">
        <f t="shared" si="11"/>
        <v>0</v>
      </c>
      <c r="DI310" s="202">
        <f t="shared" si="14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5"/>
        <v>0</v>
      </c>
      <c r="DS310" s="397"/>
      <c r="DT310" s="397"/>
      <c r="DU310" s="398"/>
      <c r="DV310" s="391"/>
      <c r="DW310" s="253">
        <f t="shared" si="16"/>
        <v>0</v>
      </c>
      <c r="DX310" s="399"/>
      <c r="DY310" s="399"/>
      <c r="DZ310" s="400"/>
      <c r="EA310" s="391"/>
      <c r="EB310" s="401">
        <f t="shared" si="17"/>
        <v>0</v>
      </c>
      <c r="EC310" s="402"/>
      <c r="ED310" s="402"/>
      <c r="EE310" s="403"/>
      <c r="EF310" s="216">
        <v>0</v>
      </c>
      <c r="EG310" s="216">
        <v>0</v>
      </c>
      <c r="EH310" s="216">
        <v>0</v>
      </c>
      <c r="EI310" s="216">
        <v>0</v>
      </c>
      <c r="EJ310" s="566">
        <v>0</v>
      </c>
    </row>
    <row r="311" spans="1:140">
      <c r="A311" s="20">
        <f t="shared" si="18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8"/>
        <v>0</v>
      </c>
      <c r="CC311" s="187"/>
      <c r="CD311" s="188">
        <f>+SUM(AB311:AL311)*AB283/AL$2+SUM(AM311:AS311)*AM283/AS$2+AT311*AT283+AU311*AU283+AV311*AV283</f>
        <v>0</v>
      </c>
      <c r="CE311" s="233">
        <f t="shared" si="9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0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19"/>
        <v>0</v>
      </c>
      <c r="CW311" s="243"/>
      <c r="CX311" s="244">
        <f>+IF(DM311=0,0,IF(5*DM311/DM283&lt;2,2,5*DM311/DM283))</f>
        <v>0</v>
      </c>
      <c r="CY311" s="202">
        <f t="shared" si="12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3"/>
        <v>0</v>
      </c>
      <c r="DE311" s="246">
        <f>+DB283*DB311+DC283*DC311+DD283*DD311</f>
        <v>0</v>
      </c>
      <c r="DF311" s="190"/>
      <c r="DG311" s="243"/>
      <c r="DH311" s="202">
        <f t="shared" si="11"/>
        <v>0</v>
      </c>
      <c r="DI311" s="202">
        <f t="shared" si="14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5"/>
        <v>0</v>
      </c>
      <c r="DS311" s="397"/>
      <c r="DT311" s="397"/>
      <c r="DU311" s="398"/>
      <c r="DV311" s="391"/>
      <c r="DW311" s="253">
        <f t="shared" si="16"/>
        <v>0</v>
      </c>
      <c r="DX311" s="399"/>
      <c r="DY311" s="399"/>
      <c r="DZ311" s="400"/>
      <c r="EA311" s="391"/>
      <c r="EB311" s="401">
        <f t="shared" si="17"/>
        <v>0</v>
      </c>
      <c r="EC311" s="402"/>
      <c r="ED311" s="402"/>
      <c r="EE311" s="403"/>
      <c r="EF311" s="216">
        <v>0</v>
      </c>
      <c r="EG311" s="216">
        <v>0</v>
      </c>
      <c r="EH311" s="216">
        <v>0</v>
      </c>
      <c r="EI311" s="216">
        <v>0</v>
      </c>
      <c r="EJ311" s="566">
        <v>0</v>
      </c>
    </row>
    <row r="312" spans="1:140">
      <c r="A312" s="20">
        <f t="shared" si="18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8"/>
        <v>0</v>
      </c>
      <c r="CC312" s="187"/>
      <c r="CD312" s="188">
        <f>+SUM(AB312:AL312)*AB283/AL$2+SUM(AM312:AS312)*AM283/AS$2+AT312*AT283+AU312*AU283+AV312*AV283</f>
        <v>0</v>
      </c>
      <c r="CE312" s="233">
        <f t="shared" si="9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0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19"/>
        <v>0</v>
      </c>
      <c r="CW312" s="243"/>
      <c r="CX312" s="244">
        <f>+IF(DM312=0,0,IF(5*DM312/DM283&lt;2,2,5*DM312/DM283))</f>
        <v>0</v>
      </c>
      <c r="CY312" s="202">
        <f t="shared" si="12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3"/>
        <v>0</v>
      </c>
      <c r="DE312" s="246">
        <f>+DB283*DB312+DC283*DC312+DD283*DD312</f>
        <v>0</v>
      </c>
      <c r="DF312" s="190"/>
      <c r="DG312" s="243"/>
      <c r="DH312" s="202">
        <f t="shared" si="11"/>
        <v>0</v>
      </c>
      <c r="DI312" s="202">
        <f t="shared" si="14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5"/>
        <v>0</v>
      </c>
      <c r="DS312" s="397"/>
      <c r="DT312" s="397"/>
      <c r="DU312" s="398"/>
      <c r="DV312" s="391"/>
      <c r="DW312" s="253">
        <f t="shared" si="16"/>
        <v>0</v>
      </c>
      <c r="DX312" s="399"/>
      <c r="DY312" s="399"/>
      <c r="DZ312" s="400"/>
      <c r="EA312" s="391"/>
      <c r="EB312" s="401">
        <f t="shared" si="17"/>
        <v>0</v>
      </c>
      <c r="EC312" s="402"/>
      <c r="ED312" s="402"/>
      <c r="EE312" s="403"/>
      <c r="EF312" s="216">
        <v>0</v>
      </c>
      <c r="EG312" s="216">
        <v>0</v>
      </c>
      <c r="EH312" s="216">
        <v>0</v>
      </c>
      <c r="EI312" s="216">
        <v>0</v>
      </c>
      <c r="EJ312" s="566">
        <v>0</v>
      </c>
    </row>
    <row r="313" spans="1:140">
      <c r="A313" s="20">
        <f t="shared" si="18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8"/>
        <v>0</v>
      </c>
      <c r="CC313" s="187"/>
      <c r="CD313" s="188">
        <f>+SUM(AB313:AL313)*AB283/AL$2+SUM(AM313:AS313)*AM283/AS$2+AT313*AT283+AU313*AU283+AV313*AV283</f>
        <v>0</v>
      </c>
      <c r="CE313" s="233">
        <f t="shared" si="9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0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19"/>
        <v>0</v>
      </c>
      <c r="CW313" s="243"/>
      <c r="CX313" s="244">
        <f>+IF(DM313=0,0,IF(5*DM313/DM283&lt;2,2,5*DM313/DM283))</f>
        <v>0</v>
      </c>
      <c r="CY313" s="202">
        <f t="shared" si="12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3"/>
        <v>0</v>
      </c>
      <c r="DE313" s="246">
        <f>+DB283*DB313+DC283*DC313+DD283*DD313</f>
        <v>0</v>
      </c>
      <c r="DF313" s="190"/>
      <c r="DG313" s="243"/>
      <c r="DH313" s="202">
        <f t="shared" si="11"/>
        <v>0</v>
      </c>
      <c r="DI313" s="202">
        <f t="shared" si="14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5"/>
        <v>0</v>
      </c>
      <c r="DS313" s="397"/>
      <c r="DT313" s="397"/>
      <c r="DU313" s="398"/>
      <c r="DV313" s="391"/>
      <c r="DW313" s="253">
        <f t="shared" si="16"/>
        <v>0</v>
      </c>
      <c r="DX313" s="399"/>
      <c r="DY313" s="399"/>
      <c r="DZ313" s="400"/>
      <c r="EA313" s="391"/>
      <c r="EB313" s="401">
        <f t="shared" si="17"/>
        <v>0</v>
      </c>
      <c r="EC313" s="402"/>
      <c r="ED313" s="402"/>
      <c r="EE313" s="403"/>
      <c r="EF313" s="216">
        <v>0</v>
      </c>
      <c r="EG313" s="216">
        <v>0</v>
      </c>
      <c r="EH313" s="216">
        <v>0</v>
      </c>
      <c r="EI313" s="216">
        <v>0</v>
      </c>
      <c r="EJ313" s="566">
        <v>0</v>
      </c>
    </row>
    <row r="314" spans="1:140">
      <c r="A314" s="20">
        <f t="shared" si="18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8"/>
        <v>0</v>
      </c>
      <c r="CC314" s="187"/>
      <c r="CD314" s="188">
        <f>+SUM(AB314:AL314)*AB283/AL$2+SUM(AM314:AS314)*AM283/AS$2+AT314*AT283+AU314*AU283+AV314*AV283</f>
        <v>0</v>
      </c>
      <c r="CE314" s="233">
        <f t="shared" si="9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0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19"/>
        <v>0</v>
      </c>
      <c r="CW314" s="243"/>
      <c r="CX314" s="244">
        <f>+IF(DM314=0,0,IF(5*DM314/DM283&lt;2,2,5*DM314/DM283))</f>
        <v>0</v>
      </c>
      <c r="CY314" s="202">
        <f t="shared" si="12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3"/>
        <v>0</v>
      </c>
      <c r="DE314" s="246">
        <f>+DB283*DB314+DC283*DC314+DD283*DD314</f>
        <v>0</v>
      </c>
      <c r="DF314" s="190"/>
      <c r="DG314" s="243"/>
      <c r="DH314" s="202">
        <f t="shared" si="11"/>
        <v>0</v>
      </c>
      <c r="DI314" s="202">
        <f t="shared" si="14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5"/>
        <v>0</v>
      </c>
      <c r="DS314" s="397"/>
      <c r="DT314" s="397"/>
      <c r="DU314" s="398"/>
      <c r="DV314" s="391"/>
      <c r="DW314" s="253">
        <f t="shared" si="16"/>
        <v>0</v>
      </c>
      <c r="DX314" s="399"/>
      <c r="DY314" s="399"/>
      <c r="DZ314" s="400"/>
      <c r="EA314" s="391"/>
      <c r="EB314" s="401">
        <f t="shared" si="17"/>
        <v>0</v>
      </c>
      <c r="EC314" s="402"/>
      <c r="ED314" s="402"/>
      <c r="EE314" s="403"/>
      <c r="EF314" s="216">
        <v>0</v>
      </c>
      <c r="EG314" s="216">
        <v>0</v>
      </c>
      <c r="EH314" s="216">
        <v>0</v>
      </c>
      <c r="EI314" s="216">
        <v>0</v>
      </c>
      <c r="EJ314" s="566">
        <v>0</v>
      </c>
    </row>
    <row r="315" spans="1:140">
      <c r="A315" s="20">
        <f t="shared" si="18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8"/>
        <v>0</v>
      </c>
      <c r="CC315" s="187"/>
      <c r="CD315" s="188">
        <f>+SUM(AB315:AL315)*AB283/AL$2+SUM(AM315:AS315)*AM283/AS$2+AT315*AT283+AU315*AU283+AV315*AV283</f>
        <v>0</v>
      </c>
      <c r="CE315" s="233">
        <f t="shared" si="9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0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19"/>
        <v>0</v>
      </c>
      <c r="CW315" s="243"/>
      <c r="CX315" s="244">
        <f>+IF(DM315=0,0,IF(5*DM315/DM283&lt;2,2,5*DM315/DM283))</f>
        <v>0</v>
      </c>
      <c r="CY315" s="202">
        <f t="shared" si="12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3"/>
        <v>0</v>
      </c>
      <c r="DE315" s="246">
        <f>+DB283*DB315+DC283*DC315+DD283*DD315</f>
        <v>0</v>
      </c>
      <c r="DF315" s="190"/>
      <c r="DG315" s="243"/>
      <c r="DH315" s="202">
        <f t="shared" si="11"/>
        <v>0</v>
      </c>
      <c r="DI315" s="202">
        <f t="shared" si="14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5"/>
        <v>0</v>
      </c>
      <c r="DS315" s="397"/>
      <c r="DT315" s="397"/>
      <c r="DU315" s="398"/>
      <c r="DV315" s="391"/>
      <c r="DW315" s="253">
        <f t="shared" si="16"/>
        <v>0</v>
      </c>
      <c r="DX315" s="399"/>
      <c r="DY315" s="399"/>
      <c r="DZ315" s="400"/>
      <c r="EA315" s="391"/>
      <c r="EB315" s="401">
        <f t="shared" si="17"/>
        <v>0</v>
      </c>
      <c r="EC315" s="402"/>
      <c r="ED315" s="402"/>
      <c r="EE315" s="403"/>
      <c r="EF315" s="216">
        <v>0</v>
      </c>
      <c r="EG315" s="216">
        <v>0</v>
      </c>
      <c r="EH315" s="216">
        <v>0</v>
      </c>
      <c r="EI315" s="216">
        <v>0</v>
      </c>
      <c r="EJ315" s="566">
        <v>0</v>
      </c>
    </row>
    <row r="316" spans="1:140">
      <c r="A316" s="20">
        <f t="shared" si="18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8"/>
        <v>0</v>
      </c>
      <c r="CC316" s="187"/>
      <c r="CD316" s="188">
        <f>+SUM(AB316:AL316)*AB283/AL$2+SUM(AM316:AS316)*AM283/AS$2+AT316*AT283+AU316*AU283+AV316*AV283</f>
        <v>0</v>
      </c>
      <c r="CE316" s="233">
        <f t="shared" si="9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0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19"/>
        <v>0</v>
      </c>
      <c r="CW316" s="243"/>
      <c r="CX316" s="244">
        <f>+IF(DM316=0,0,IF(5*DM316/DM283&lt;2,2,5*DM316/DM283))</f>
        <v>0</v>
      </c>
      <c r="CY316" s="202">
        <f t="shared" si="12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3"/>
        <v>0</v>
      </c>
      <c r="DE316" s="246">
        <f>+DB283*DB316+DC283*DC316+DD283*DD316</f>
        <v>0</v>
      </c>
      <c r="DF316" s="190"/>
      <c r="DG316" s="243"/>
      <c r="DH316" s="202">
        <f t="shared" si="11"/>
        <v>0</v>
      </c>
      <c r="DI316" s="202">
        <f t="shared" si="14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5"/>
        <v>0</v>
      </c>
      <c r="DS316" s="397"/>
      <c r="DT316" s="397"/>
      <c r="DU316" s="398"/>
      <c r="DV316" s="391"/>
      <c r="DW316" s="253">
        <f t="shared" si="16"/>
        <v>0</v>
      </c>
      <c r="DX316" s="399"/>
      <c r="DY316" s="399"/>
      <c r="DZ316" s="400"/>
      <c r="EA316" s="391"/>
      <c r="EB316" s="401">
        <f t="shared" si="17"/>
        <v>0</v>
      </c>
      <c r="EC316" s="402"/>
      <c r="ED316" s="402"/>
      <c r="EE316" s="403"/>
      <c r="EF316" s="216">
        <v>0</v>
      </c>
      <c r="EG316" s="216">
        <v>0</v>
      </c>
      <c r="EH316" s="216">
        <v>0</v>
      </c>
      <c r="EI316" s="216">
        <v>0</v>
      </c>
      <c r="EJ316" s="566">
        <v>0</v>
      </c>
    </row>
    <row r="317" spans="1:140">
      <c r="A317" s="20">
        <f t="shared" si="18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8"/>
        <v>0</v>
      </c>
      <c r="CC317" s="187"/>
      <c r="CD317" s="188">
        <f>+SUM(AB317:AL317)*AB283/AL$2+SUM(AM317:AS317)*AM283/AS$2+AT317*AT283+AU317*AU283+AV317*AV283</f>
        <v>0</v>
      </c>
      <c r="CE317" s="233">
        <f t="shared" si="9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0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19"/>
        <v>0</v>
      </c>
      <c r="CW317" s="243"/>
      <c r="CX317" s="244">
        <f>+IF(DM317=0,0,IF(5*DM317/DM283&lt;2,2,5*DM317/DM283))</f>
        <v>0</v>
      </c>
      <c r="CY317" s="202">
        <f t="shared" si="12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3"/>
        <v>0</v>
      </c>
      <c r="DE317" s="246">
        <f>+DB283*DB317+DC283*DC317+DD283*DD317</f>
        <v>0</v>
      </c>
      <c r="DF317" s="190"/>
      <c r="DG317" s="243"/>
      <c r="DH317" s="202">
        <f t="shared" si="11"/>
        <v>0</v>
      </c>
      <c r="DI317" s="202">
        <f t="shared" si="14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5"/>
        <v>0</v>
      </c>
      <c r="DS317" s="397"/>
      <c r="DT317" s="397"/>
      <c r="DU317" s="398"/>
      <c r="DV317" s="391"/>
      <c r="DW317" s="253">
        <f t="shared" si="16"/>
        <v>0</v>
      </c>
      <c r="DX317" s="399"/>
      <c r="DY317" s="399"/>
      <c r="DZ317" s="400"/>
      <c r="EA317" s="391"/>
      <c r="EB317" s="401">
        <f t="shared" si="17"/>
        <v>0</v>
      </c>
      <c r="EC317" s="402"/>
      <c r="ED317" s="402"/>
      <c r="EE317" s="403"/>
      <c r="EF317" s="216">
        <v>0</v>
      </c>
      <c r="EG317" s="216">
        <v>0</v>
      </c>
      <c r="EH317" s="216">
        <v>0</v>
      </c>
      <c r="EI317" s="216">
        <v>0</v>
      </c>
      <c r="EJ317" s="566">
        <v>0</v>
      </c>
    </row>
    <row r="318" spans="1:140">
      <c r="A318" s="20">
        <f t="shared" si="18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8"/>
        <v>0</v>
      </c>
      <c r="CC318" s="187"/>
      <c r="CD318" s="188">
        <f>+SUM(AB318:AL318)*AB283/AL$2+SUM(AM318:AS318)*AM283/AS$2+AT318*AT283+AU318*AU283+AV318*AV283</f>
        <v>0</v>
      </c>
      <c r="CE318" s="233">
        <f t="shared" si="9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0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19"/>
        <v>0</v>
      </c>
      <c r="CW318" s="243"/>
      <c r="CX318" s="244">
        <f>+IF(DM318=0,0,IF(5*DM318/DM283&lt;2,2,5*DM318/DM283))</f>
        <v>0</v>
      </c>
      <c r="CY318" s="202">
        <f t="shared" si="12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3"/>
        <v>0</v>
      </c>
      <c r="DE318" s="246">
        <f>+DB283*DB318+DC283*DC318+DD283*DD318</f>
        <v>0</v>
      </c>
      <c r="DF318" s="190"/>
      <c r="DG318" s="243"/>
      <c r="DH318" s="202">
        <f t="shared" si="11"/>
        <v>0</v>
      </c>
      <c r="DI318" s="202">
        <f t="shared" si="14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5"/>
        <v>0</v>
      </c>
      <c r="DS318" s="397"/>
      <c r="DT318" s="397"/>
      <c r="DU318" s="398"/>
      <c r="DV318" s="391"/>
      <c r="DW318" s="253">
        <f t="shared" si="16"/>
        <v>0</v>
      </c>
      <c r="DX318" s="399"/>
      <c r="DY318" s="399"/>
      <c r="DZ318" s="400"/>
      <c r="EA318" s="391"/>
      <c r="EB318" s="401">
        <f t="shared" si="17"/>
        <v>0</v>
      </c>
      <c r="EC318" s="402"/>
      <c r="ED318" s="402"/>
      <c r="EE318" s="403"/>
      <c r="EF318" s="216">
        <v>0</v>
      </c>
      <c r="EG318" s="216">
        <v>0</v>
      </c>
      <c r="EH318" s="216">
        <v>0</v>
      </c>
      <c r="EI318" s="216">
        <v>0</v>
      </c>
      <c r="EJ318" s="566">
        <v>0</v>
      </c>
    </row>
    <row r="319" spans="1:140">
      <c r="A319" s="20">
        <f t="shared" si="18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8"/>
        <v>0</v>
      </c>
      <c r="CC319" s="187"/>
      <c r="CD319" s="188">
        <f>+SUM(AB319:AL319)*AB283/AL$2+SUM(AM319:AS319)*AM283/AS$2+AT319*AT283+AU319*AU283+AV319*AV283</f>
        <v>0</v>
      </c>
      <c r="CE319" s="233">
        <f t="shared" si="9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0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19"/>
        <v>0</v>
      </c>
      <c r="CW319" s="243"/>
      <c r="CX319" s="244">
        <f>+IF(DM319=0,0,IF(5*DM319/DM283&lt;2,2,5*DM319/DM283))</f>
        <v>0</v>
      </c>
      <c r="CY319" s="202">
        <f t="shared" si="12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3"/>
        <v>0</v>
      </c>
      <c r="DE319" s="246">
        <f>+DB283*DB319+DC283*DC319+DD283*DD319</f>
        <v>0</v>
      </c>
      <c r="DF319" s="190"/>
      <c r="DG319" s="243"/>
      <c r="DH319" s="202">
        <f t="shared" si="11"/>
        <v>0</v>
      </c>
      <c r="DI319" s="202">
        <f t="shared" si="14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5"/>
        <v>0</v>
      </c>
      <c r="DS319" s="397"/>
      <c r="DT319" s="397"/>
      <c r="DU319" s="398"/>
      <c r="DV319" s="391"/>
      <c r="DW319" s="253">
        <f t="shared" si="16"/>
        <v>0</v>
      </c>
      <c r="DX319" s="399"/>
      <c r="DY319" s="399"/>
      <c r="DZ319" s="400"/>
      <c r="EA319" s="391"/>
      <c r="EB319" s="401">
        <f t="shared" si="17"/>
        <v>0</v>
      </c>
      <c r="EC319" s="402"/>
      <c r="ED319" s="402"/>
      <c r="EE319" s="403"/>
      <c r="EF319" s="216">
        <v>0</v>
      </c>
      <c r="EG319" s="216">
        <v>0</v>
      </c>
      <c r="EH319" s="216">
        <v>0</v>
      </c>
      <c r="EI319" s="216">
        <v>0</v>
      </c>
      <c r="EJ319" s="566">
        <v>0</v>
      </c>
    </row>
    <row r="320" spans="1:140">
      <c r="A320" s="20">
        <f t="shared" si="18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8"/>
        <v>0</v>
      </c>
      <c r="CC320" s="187"/>
      <c r="CD320" s="188">
        <f>+SUM(AB320:AL320)*AB283/AL$2+SUM(AM320:AS320)*AM283/AS$2+AT320*AT283+AU320*AU283+AV320*AV283</f>
        <v>0</v>
      </c>
      <c r="CE320" s="233">
        <f t="shared" si="9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0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19"/>
        <v>0</v>
      </c>
      <c r="CW320" s="243"/>
      <c r="CX320" s="244">
        <f>+IF(DM320=0,0,IF(5*DM320/DM283&lt;2,2,5*DM320/DM283))</f>
        <v>0</v>
      </c>
      <c r="CY320" s="202">
        <f t="shared" si="12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3"/>
        <v>0</v>
      </c>
      <c r="DE320" s="246">
        <f>+DB283*DB320+DC283*DC320+DD283*DD320</f>
        <v>0</v>
      </c>
      <c r="DF320" s="190"/>
      <c r="DG320" s="243"/>
      <c r="DH320" s="202">
        <f t="shared" si="11"/>
        <v>0</v>
      </c>
      <c r="DI320" s="202">
        <f t="shared" si="14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5"/>
        <v>0</v>
      </c>
      <c r="DS320" s="397"/>
      <c r="DT320" s="397"/>
      <c r="DU320" s="398"/>
      <c r="DV320" s="391"/>
      <c r="DW320" s="253">
        <f t="shared" si="16"/>
        <v>0</v>
      </c>
      <c r="DX320" s="399"/>
      <c r="DY320" s="399"/>
      <c r="DZ320" s="400"/>
      <c r="EA320" s="391"/>
      <c r="EB320" s="401">
        <f t="shared" si="17"/>
        <v>0</v>
      </c>
      <c r="EC320" s="402"/>
      <c r="ED320" s="402"/>
      <c r="EE320" s="403"/>
      <c r="EF320" s="216">
        <v>0</v>
      </c>
      <c r="EG320" s="216">
        <v>0</v>
      </c>
      <c r="EH320" s="216">
        <v>0</v>
      </c>
      <c r="EI320" s="216">
        <v>0</v>
      </c>
      <c r="EJ320" s="566">
        <v>0</v>
      </c>
    </row>
    <row r="321" spans="1:140">
      <c r="A321" s="20">
        <f t="shared" si="18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8"/>
        <v>0</v>
      </c>
      <c r="CC321" s="187"/>
      <c r="CD321" s="188">
        <f>+SUM(AB321:AL321)*AB283/AL$2+SUM(AM321:AS321)*AM283/AS$2+AT321*AT283+AU321*AU283+AV321*AV283</f>
        <v>0</v>
      </c>
      <c r="CE321" s="233">
        <f t="shared" si="9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0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19"/>
        <v>0</v>
      </c>
      <c r="CW321" s="243"/>
      <c r="CX321" s="244">
        <f>+IF(DM321=0,0,IF(5*DM321/DM283&lt;2,2,5*DM321/DM283))</f>
        <v>0</v>
      </c>
      <c r="CY321" s="202">
        <f t="shared" si="12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3"/>
        <v>0</v>
      </c>
      <c r="DE321" s="246">
        <f>+DB283*DB321+DC283*DC321+DD283*DD321</f>
        <v>0</v>
      </c>
      <c r="DF321" s="190"/>
      <c r="DG321" s="243"/>
      <c r="DH321" s="202">
        <f t="shared" si="11"/>
        <v>0</v>
      </c>
      <c r="DI321" s="202">
        <f t="shared" si="14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5"/>
        <v>0</v>
      </c>
      <c r="DS321" s="397"/>
      <c r="DT321" s="397"/>
      <c r="DU321" s="398"/>
      <c r="DV321" s="391"/>
      <c r="DW321" s="253">
        <f t="shared" si="16"/>
        <v>0</v>
      </c>
      <c r="DX321" s="399"/>
      <c r="DY321" s="399"/>
      <c r="DZ321" s="400"/>
      <c r="EA321" s="391"/>
      <c r="EB321" s="401">
        <f t="shared" si="17"/>
        <v>0</v>
      </c>
      <c r="EC321" s="402"/>
      <c r="ED321" s="402"/>
      <c r="EE321" s="403"/>
      <c r="EF321" s="216">
        <v>0</v>
      </c>
      <c r="EG321" s="216">
        <v>0</v>
      </c>
      <c r="EH321" s="216">
        <v>0</v>
      </c>
      <c r="EI321" s="216">
        <v>0</v>
      </c>
      <c r="EJ321" s="566">
        <v>0</v>
      </c>
    </row>
    <row r="322" spans="1:140">
      <c r="A322" s="20">
        <f t="shared" si="18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8"/>
        <v>0</v>
      </c>
      <c r="CC322" s="187"/>
      <c r="CD322" s="188">
        <f>+SUM(AB322:AL322)*AB283/AL$2+SUM(AM322:AS322)*AM283/AS$2+AT322*AT283+AU322*AU283+AV322*AV283</f>
        <v>0</v>
      </c>
      <c r="CE322" s="233">
        <f t="shared" si="9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0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19"/>
        <v>0</v>
      </c>
      <c r="CW322" s="243"/>
      <c r="CX322" s="244">
        <f>+IF(DM322=0,0,IF(5*DM322/DM283&lt;2,2,5*DM322/DM283))</f>
        <v>0</v>
      </c>
      <c r="CY322" s="202">
        <f t="shared" si="12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3"/>
        <v>0</v>
      </c>
      <c r="DE322" s="246">
        <f>+DB283*DB322+DC283*DC322+DD283*DD322</f>
        <v>0</v>
      </c>
      <c r="DF322" s="190"/>
      <c r="DG322" s="243"/>
      <c r="DH322" s="202">
        <f t="shared" si="11"/>
        <v>0</v>
      </c>
      <c r="DI322" s="202">
        <f t="shared" si="14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5"/>
        <v>0</v>
      </c>
      <c r="DS322" s="397"/>
      <c r="DT322" s="397"/>
      <c r="DU322" s="398"/>
      <c r="DV322" s="391"/>
      <c r="DW322" s="253">
        <f t="shared" si="16"/>
        <v>0</v>
      </c>
      <c r="DX322" s="399"/>
      <c r="DY322" s="399"/>
      <c r="DZ322" s="400"/>
      <c r="EA322" s="391"/>
      <c r="EB322" s="401">
        <f t="shared" si="17"/>
        <v>0</v>
      </c>
      <c r="EC322" s="402"/>
      <c r="ED322" s="402"/>
      <c r="EE322" s="403"/>
      <c r="EF322" s="216">
        <v>0</v>
      </c>
      <c r="EG322" s="216">
        <v>0</v>
      </c>
      <c r="EH322" s="216">
        <v>0</v>
      </c>
      <c r="EI322" s="216">
        <v>0</v>
      </c>
      <c r="EJ322" s="566">
        <v>0</v>
      </c>
    </row>
    <row r="323" spans="1:140">
      <c r="A323" s="20">
        <f t="shared" si="18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8"/>
        <v>0</v>
      </c>
      <c r="CC323" s="187"/>
      <c r="CD323" s="188">
        <f>+SUM(AB323:AL323)*AB283/AL$2+SUM(AM323:AS323)*AM283/AS$2+AT323*AT283+AU323*AU283+AV323*AV283</f>
        <v>0</v>
      </c>
      <c r="CE323" s="233">
        <f t="shared" si="9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0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19"/>
        <v>0</v>
      </c>
      <c r="CW323" s="243"/>
      <c r="CX323" s="244">
        <f>+IF(DM323=0,0,IF(5*DM323/DM283&lt;2,2,5*DM323/DM283))</f>
        <v>0</v>
      </c>
      <c r="CY323" s="202">
        <f t="shared" si="12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3"/>
        <v>0</v>
      </c>
      <c r="DE323" s="246">
        <f>+DB283*DB323+DC283*DC323+DD283*DD323</f>
        <v>0</v>
      </c>
      <c r="DF323" s="190"/>
      <c r="DG323" s="243"/>
      <c r="DH323" s="202">
        <f t="shared" si="11"/>
        <v>0</v>
      </c>
      <c r="DI323" s="202">
        <f t="shared" si="14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5"/>
        <v>0</v>
      </c>
      <c r="DS323" s="397"/>
      <c r="DT323" s="397"/>
      <c r="DU323" s="398"/>
      <c r="DV323" s="391"/>
      <c r="DW323" s="253">
        <f t="shared" si="16"/>
        <v>0</v>
      </c>
      <c r="DX323" s="399"/>
      <c r="DY323" s="399"/>
      <c r="DZ323" s="400"/>
      <c r="EA323" s="391"/>
      <c r="EB323" s="401">
        <f t="shared" si="17"/>
        <v>0</v>
      </c>
      <c r="EC323" s="402"/>
      <c r="ED323" s="402"/>
      <c r="EE323" s="403"/>
      <c r="EF323" s="216">
        <v>0</v>
      </c>
      <c r="EG323" s="216">
        <v>0</v>
      </c>
      <c r="EH323" s="216">
        <v>0</v>
      </c>
      <c r="EI323" s="216">
        <v>0</v>
      </c>
      <c r="EJ323" s="566">
        <v>0</v>
      </c>
    </row>
    <row r="324" spans="1:140">
      <c r="A324" s="20">
        <f t="shared" si="18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8"/>
        <v>0</v>
      </c>
      <c r="CC324" s="187"/>
      <c r="CD324" s="188">
        <f>+SUM(AB324:AL324)*AB283/AL$2+SUM(AM324:AS324)*AM283/AS$2+AT324*AT283+AU324*AU283+AV324*AV283</f>
        <v>0</v>
      </c>
      <c r="CE324" s="233">
        <f t="shared" si="9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0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19"/>
        <v>0</v>
      </c>
      <c r="CW324" s="243"/>
      <c r="CX324" s="244">
        <f>+IF(DM324=0,0,IF(5*DM324/DM283&lt;2,2,5*DM324/DM283))</f>
        <v>0</v>
      </c>
      <c r="CY324" s="202">
        <f t="shared" si="12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3"/>
        <v>0</v>
      </c>
      <c r="DE324" s="246">
        <f>+DB283*DB324+DC283*DC324+DD283*DD324</f>
        <v>0</v>
      </c>
      <c r="DF324" s="190"/>
      <c r="DG324" s="243"/>
      <c r="DH324" s="202">
        <f t="shared" si="11"/>
        <v>0</v>
      </c>
      <c r="DI324" s="202">
        <f t="shared" si="14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5"/>
        <v>0</v>
      </c>
      <c r="DS324" s="397"/>
      <c r="DT324" s="397"/>
      <c r="DU324" s="398"/>
      <c r="DV324" s="391"/>
      <c r="DW324" s="253">
        <f t="shared" si="16"/>
        <v>0</v>
      </c>
      <c r="DX324" s="399"/>
      <c r="DY324" s="399"/>
      <c r="DZ324" s="400"/>
      <c r="EA324" s="391"/>
      <c r="EB324" s="401">
        <f t="shared" si="17"/>
        <v>0</v>
      </c>
      <c r="EC324" s="402"/>
      <c r="ED324" s="402"/>
      <c r="EE324" s="403"/>
      <c r="EF324" s="216">
        <v>0</v>
      </c>
      <c r="EG324" s="216">
        <v>0</v>
      </c>
      <c r="EH324" s="216">
        <v>0</v>
      </c>
      <c r="EI324" s="216">
        <v>0</v>
      </c>
      <c r="EJ324" s="566">
        <v>0</v>
      </c>
    </row>
    <row r="325" spans="1:140">
      <c r="A325" s="20">
        <f t="shared" si="18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8"/>
        <v>0</v>
      </c>
      <c r="CC325" s="187"/>
      <c r="CD325" s="188">
        <f>+SUM(AB325:AL325)*AB283/AL$2+SUM(AM325:AS325)*AM283/AS$2+AT325*AT283+AU325*AU283+AV325*AV283</f>
        <v>0</v>
      </c>
      <c r="CE325" s="233">
        <f t="shared" si="9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0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19"/>
        <v>0</v>
      </c>
      <c r="CW325" s="243"/>
      <c r="CX325" s="244">
        <f>+IF(DM325=0,0,IF(5*DM325/DM283&lt;2,2,5*DM325/DM283))</f>
        <v>0</v>
      </c>
      <c r="CY325" s="202">
        <f t="shared" si="12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3"/>
        <v>0</v>
      </c>
      <c r="DE325" s="246">
        <f>+DB283*DB325+DC283*DC325+DD283*DD325</f>
        <v>0</v>
      </c>
      <c r="DF325" s="190"/>
      <c r="DG325" s="243"/>
      <c r="DH325" s="202">
        <f t="shared" si="11"/>
        <v>0</v>
      </c>
      <c r="DI325" s="202">
        <f t="shared" si="14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5"/>
        <v>0</v>
      </c>
      <c r="DS325" s="397"/>
      <c r="DT325" s="397"/>
      <c r="DU325" s="398"/>
      <c r="DV325" s="391"/>
      <c r="DW325" s="253">
        <f t="shared" si="16"/>
        <v>0</v>
      </c>
      <c r="DX325" s="399"/>
      <c r="DY325" s="399"/>
      <c r="DZ325" s="400"/>
      <c r="EA325" s="391"/>
      <c r="EB325" s="401">
        <f t="shared" si="17"/>
        <v>0</v>
      </c>
      <c r="EC325" s="402"/>
      <c r="ED325" s="402"/>
      <c r="EE325" s="403"/>
      <c r="EF325" s="216">
        <v>0</v>
      </c>
      <c r="EG325" s="216">
        <v>0</v>
      </c>
      <c r="EH325" s="216">
        <v>0</v>
      </c>
      <c r="EI325" s="216">
        <v>0</v>
      </c>
      <c r="EJ325" s="566"/>
    </row>
    <row r="326" spans="1:140">
      <c r="A326" s="20">
        <f t="shared" si="18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8"/>
        <v>0</v>
      </c>
      <c r="CC326" s="187"/>
      <c r="CD326" s="188">
        <f>+SUM(AB326:AL326)*AB283/AL$2+SUM(AM326:AS326)*AM283/AS$2+AT326*AT283+AU326*AU283+AV326*AV283</f>
        <v>0</v>
      </c>
      <c r="CE326" s="233">
        <f t="shared" si="9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0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19"/>
        <v>0</v>
      </c>
      <c r="CW326" s="243"/>
      <c r="CX326" s="244">
        <f>+IF(DM326=0,0,IF(5*DM326/DM283&lt;2,2,5*DM326/DM283))</f>
        <v>0</v>
      </c>
      <c r="CY326" s="202">
        <f t="shared" si="12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3"/>
        <v>0</v>
      </c>
      <c r="DE326" s="246">
        <f>+DB283*DB326+DC283*DC326+DD283*DD326</f>
        <v>0</v>
      </c>
      <c r="DF326" s="190"/>
      <c r="DG326" s="243"/>
      <c r="DH326" s="202">
        <f t="shared" si="11"/>
        <v>0</v>
      </c>
      <c r="DI326" s="202">
        <f t="shared" si="14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5"/>
        <v>0</v>
      </c>
      <c r="DS326" s="397"/>
      <c r="DT326" s="397"/>
      <c r="DU326" s="398"/>
      <c r="DV326" s="391"/>
      <c r="DW326" s="253">
        <f t="shared" si="16"/>
        <v>0</v>
      </c>
      <c r="DX326" s="399"/>
      <c r="DY326" s="399"/>
      <c r="DZ326" s="400"/>
      <c r="EA326" s="391"/>
      <c r="EB326" s="401">
        <f t="shared" si="17"/>
        <v>0</v>
      </c>
      <c r="EC326" s="402"/>
      <c r="ED326" s="402"/>
      <c r="EE326" s="403"/>
      <c r="EF326" s="216">
        <v>0</v>
      </c>
      <c r="EG326" s="216">
        <v>0</v>
      </c>
      <c r="EH326" s="216">
        <v>0</v>
      </c>
      <c r="EI326" s="216">
        <v>0</v>
      </c>
      <c r="EJ326" s="566"/>
    </row>
    <row r="327" spans="1:140">
      <c r="A327" s="20">
        <f t="shared" si="18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8"/>
        <v>0</v>
      </c>
      <c r="CC327" s="187"/>
      <c r="CD327" s="188">
        <f>+SUM(AB327:AL327)*AB283/AL$2+SUM(AM327:AS327)*AM283/AS$2+AT327*AT283+AU327*AU283+AV327*AV283</f>
        <v>0</v>
      </c>
      <c r="CE327" s="233">
        <f t="shared" si="9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0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19"/>
        <v>0</v>
      </c>
      <c r="CW327" s="243"/>
      <c r="CX327" s="244">
        <f>+IF(DM327=0,0,IF(5*DM327/DM283&lt;2,2,5*DM327/DM283))</f>
        <v>0</v>
      </c>
      <c r="CY327" s="202">
        <f t="shared" si="12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3"/>
        <v>0</v>
      </c>
      <c r="DE327" s="246">
        <f>+DB283*DB327+DC283*DC327+DD283*DD327</f>
        <v>0</v>
      </c>
      <c r="DF327" s="190"/>
      <c r="DG327" s="243"/>
      <c r="DH327" s="202">
        <f t="shared" si="11"/>
        <v>0</v>
      </c>
      <c r="DI327" s="202">
        <f t="shared" si="14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5"/>
        <v>0</v>
      </c>
      <c r="DS327" s="397"/>
      <c r="DT327" s="397"/>
      <c r="DU327" s="398"/>
      <c r="DV327" s="391"/>
      <c r="DW327" s="253">
        <f t="shared" si="16"/>
        <v>0</v>
      </c>
      <c r="DX327" s="399"/>
      <c r="DY327" s="399"/>
      <c r="DZ327" s="400"/>
      <c r="EA327" s="391"/>
      <c r="EB327" s="401">
        <f t="shared" si="17"/>
        <v>0</v>
      </c>
      <c r="EC327" s="402"/>
      <c r="ED327" s="402"/>
      <c r="EE327" s="403"/>
      <c r="EF327" s="216">
        <v>0</v>
      </c>
      <c r="EG327" s="216">
        <v>0</v>
      </c>
      <c r="EH327" s="216">
        <v>0</v>
      </c>
      <c r="EI327" s="216">
        <v>0</v>
      </c>
      <c r="EJ327" s="566"/>
    </row>
    <row r="328" spans="1:140">
      <c r="A328" s="20">
        <f t="shared" si="18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8"/>
        <v>0</v>
      </c>
      <c r="CC328" s="187"/>
      <c r="CD328" s="188">
        <f>+SUM(AB328:AL328)*AB283/AL$2+SUM(AM328:AS328)*AM283/AS$2+AT328*AT283+AU328*AU283+AV328*AV283</f>
        <v>0</v>
      </c>
      <c r="CE328" s="233">
        <f t="shared" si="9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0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19"/>
        <v>0</v>
      </c>
      <c r="CW328" s="243"/>
      <c r="CX328" s="244">
        <f>+IF(DM328=0,0,IF(5*DM328/DM283&lt;2,2,5*DM328/DM283))</f>
        <v>0</v>
      </c>
      <c r="CY328" s="202">
        <f t="shared" si="12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3"/>
        <v>0</v>
      </c>
      <c r="DE328" s="246">
        <f>+DB283*DB328+DC283*DC328+DD283*DD328</f>
        <v>0</v>
      </c>
      <c r="DF328" s="190"/>
      <c r="DG328" s="243"/>
      <c r="DH328" s="202">
        <f t="shared" si="11"/>
        <v>0</v>
      </c>
      <c r="DI328" s="202">
        <f t="shared" si="14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5"/>
        <v>0</v>
      </c>
      <c r="DS328" s="397"/>
      <c r="DT328" s="397"/>
      <c r="DU328" s="398"/>
      <c r="DV328" s="391"/>
      <c r="DW328" s="253">
        <f t="shared" si="16"/>
        <v>0</v>
      </c>
      <c r="DX328" s="399"/>
      <c r="DY328" s="399"/>
      <c r="DZ328" s="400"/>
      <c r="EA328" s="391"/>
      <c r="EB328" s="401">
        <f t="shared" si="17"/>
        <v>0</v>
      </c>
      <c r="EC328" s="402"/>
      <c r="ED328" s="402"/>
      <c r="EE328" s="403"/>
      <c r="EF328" s="216">
        <v>0</v>
      </c>
      <c r="EG328" s="216">
        <v>0</v>
      </c>
      <c r="EH328" s="216">
        <v>0</v>
      </c>
      <c r="EI328" s="216">
        <v>0</v>
      </c>
      <c r="EJ328" s="566"/>
    </row>
    <row r="329" spans="1:140">
      <c r="A329" s="20">
        <f t="shared" si="18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8"/>
        <v>0</v>
      </c>
      <c r="CC329" s="187"/>
      <c r="CD329" s="188">
        <f>+SUM(AB329:AL329)*AB283/AL$2+SUM(AM329:AS329)*AM283/AS$2+AT329*AT283+AU329*AU283+AV329*AV283</f>
        <v>0</v>
      </c>
      <c r="CE329" s="233">
        <f t="shared" si="9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0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19"/>
        <v>0</v>
      </c>
      <c r="CW329" s="243"/>
      <c r="CX329" s="244">
        <f>+IF(DM329=0,0,IF(5*DM329/DM283&lt;2,2,5*DM329/DM283))</f>
        <v>0</v>
      </c>
      <c r="CY329" s="202">
        <f t="shared" si="12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3"/>
        <v>0</v>
      </c>
      <c r="DE329" s="246">
        <f>+DB283*DB329+DC283*DC329+DD283*DD329</f>
        <v>0</v>
      </c>
      <c r="DF329" s="190"/>
      <c r="DG329" s="243"/>
      <c r="DH329" s="202">
        <f t="shared" si="11"/>
        <v>0</v>
      </c>
      <c r="DI329" s="202">
        <f t="shared" si="14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5"/>
        <v>0</v>
      </c>
      <c r="DS329" s="397"/>
      <c r="DT329" s="397"/>
      <c r="DU329" s="398"/>
      <c r="DV329" s="391"/>
      <c r="DW329" s="253">
        <f t="shared" si="16"/>
        <v>0</v>
      </c>
      <c r="DX329" s="399"/>
      <c r="DY329" s="399"/>
      <c r="DZ329" s="400"/>
      <c r="EA329" s="391"/>
      <c r="EB329" s="401">
        <f t="shared" si="17"/>
        <v>0</v>
      </c>
      <c r="EC329" s="402"/>
      <c r="ED329" s="402"/>
      <c r="EE329" s="403"/>
      <c r="EF329" s="216">
        <v>0</v>
      </c>
      <c r="EG329" s="216">
        <v>0</v>
      </c>
      <c r="EH329" s="216">
        <v>0</v>
      </c>
      <c r="EI329" s="216">
        <v>0</v>
      </c>
      <c r="EJ329" s="566"/>
    </row>
    <row r="330" spans="1:140">
      <c r="A330" s="20">
        <f t="shared" si="18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8"/>
        <v>0</v>
      </c>
      <c r="CC330" s="187"/>
      <c r="CD330" s="188">
        <f>+SUM(AB330:AL330)*AB283/AL$2+SUM(AM330:AS330)*AM283/AS$2+AT330*AT283+AU330*AU283+AV330*AV283</f>
        <v>0</v>
      </c>
      <c r="CE330" s="233">
        <f t="shared" si="9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0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19"/>
        <v>0</v>
      </c>
      <c r="CW330" s="243"/>
      <c r="CX330" s="244">
        <f>+IF(DM330=0,0,IF(5*DM330/DM283&lt;2,2,5*DM330/DM283))</f>
        <v>0</v>
      </c>
      <c r="CY330" s="202">
        <f t="shared" si="12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3"/>
        <v>0</v>
      </c>
      <c r="DE330" s="246">
        <f>+DB283*DB330+DC283*DC330+DD283*DD330</f>
        <v>0</v>
      </c>
      <c r="DF330" s="190"/>
      <c r="DG330" s="243"/>
      <c r="DH330" s="202">
        <f t="shared" si="11"/>
        <v>0</v>
      </c>
      <c r="DI330" s="202">
        <f t="shared" si="14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5"/>
        <v>0</v>
      </c>
      <c r="DS330" s="397"/>
      <c r="DT330" s="397"/>
      <c r="DU330" s="398"/>
      <c r="DV330" s="391"/>
      <c r="DW330" s="253">
        <f t="shared" si="16"/>
        <v>0</v>
      </c>
      <c r="DX330" s="399"/>
      <c r="DY330" s="399"/>
      <c r="DZ330" s="400"/>
      <c r="EA330" s="391"/>
      <c r="EB330" s="401">
        <f t="shared" si="17"/>
        <v>0</v>
      </c>
      <c r="EC330" s="402"/>
      <c r="ED330" s="402"/>
      <c r="EE330" s="403"/>
      <c r="EF330" s="216">
        <v>0</v>
      </c>
      <c r="EG330" s="216">
        <v>0</v>
      </c>
      <c r="EH330" s="216">
        <v>0</v>
      </c>
      <c r="EI330" s="216">
        <v>0</v>
      </c>
      <c r="EJ330" s="566"/>
    </row>
    <row r="331" spans="1:140" ht="15" customHeight="1">
      <c r="A331" s="20">
        <f t="shared" si="18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8"/>
        <v>0</v>
      </c>
      <c r="CC331" s="187"/>
      <c r="CD331" s="188">
        <f>+SUM(AB331:AL331)*AB283/AL$2+SUM(AM331:AS331)*AM283/AS$2+AT331*AT283+AU331*AU283+AV331*AV283</f>
        <v>0</v>
      </c>
      <c r="CE331" s="233">
        <f t="shared" si="9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0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19"/>
        <v>0</v>
      </c>
      <c r="CW331" s="243"/>
      <c r="CX331" s="244">
        <f>+IF(DM331=0,0,IF(5*DM331/DM283&lt;2,2,5*DM331/DM283))</f>
        <v>0</v>
      </c>
      <c r="CY331" s="202">
        <f t="shared" si="12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3"/>
        <v>0</v>
      </c>
      <c r="DE331" s="246">
        <f>+DB283*DB331+DC283*DC331+DD283*DD331</f>
        <v>0</v>
      </c>
      <c r="DF331" s="190"/>
      <c r="DG331" s="243"/>
      <c r="DH331" s="202">
        <f t="shared" si="11"/>
        <v>0</v>
      </c>
      <c r="DI331" s="202">
        <f t="shared" si="14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5"/>
        <v>0</v>
      </c>
      <c r="DS331" s="397"/>
      <c r="DT331" s="397"/>
      <c r="DU331" s="398"/>
      <c r="DV331" s="391"/>
      <c r="DW331" s="253">
        <f t="shared" si="16"/>
        <v>0</v>
      </c>
      <c r="DX331" s="399"/>
      <c r="DY331" s="399"/>
      <c r="DZ331" s="400"/>
      <c r="EA331" s="391"/>
      <c r="EB331" s="401">
        <f t="shared" si="17"/>
        <v>0</v>
      </c>
      <c r="EC331" s="402"/>
      <c r="ED331" s="402"/>
      <c r="EE331" s="403"/>
      <c r="EF331" s="216">
        <v>0</v>
      </c>
      <c r="EG331" s="216">
        <v>0</v>
      </c>
      <c r="EH331" s="216">
        <v>0</v>
      </c>
      <c r="EI331" s="216">
        <v>0</v>
      </c>
      <c r="EJ331" s="566"/>
    </row>
    <row r="332" spans="1:140" ht="15" customHeight="1">
      <c r="A332" s="20">
        <f t="shared" si="18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8"/>
        <v>0</v>
      </c>
      <c r="CC332" s="187"/>
      <c r="CD332" s="188">
        <f>+SUM(AB332:AL332)*AB283/AL$2+SUM(AM332:AS332)*AM283/AS$2+AT332*AT283+AU332*AU283+AV332*AV283</f>
        <v>0</v>
      </c>
      <c r="CE332" s="233">
        <f t="shared" si="9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0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19"/>
        <v>0</v>
      </c>
      <c r="CW332" s="243"/>
      <c r="CX332" s="244">
        <f>+IF(DM332=0,0,IF(5*DM332/DM283&lt;2,2,5*DM332/DM283))</f>
        <v>0</v>
      </c>
      <c r="CY332" s="202">
        <f t="shared" si="12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3"/>
        <v>0</v>
      </c>
      <c r="DE332" s="246">
        <f>+DB283*DB332+DC283*DC332+DD283*DD332</f>
        <v>0</v>
      </c>
      <c r="DF332" s="190"/>
      <c r="DG332" s="243"/>
      <c r="DH332" s="202">
        <f t="shared" si="11"/>
        <v>0</v>
      </c>
      <c r="DI332" s="202">
        <f t="shared" si="14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5"/>
        <v>0</v>
      </c>
      <c r="DS332" s="397"/>
      <c r="DT332" s="397"/>
      <c r="DU332" s="398"/>
      <c r="DV332" s="391"/>
      <c r="DW332" s="253">
        <f t="shared" si="16"/>
        <v>0</v>
      </c>
      <c r="DX332" s="399"/>
      <c r="DY332" s="399"/>
      <c r="DZ332" s="400"/>
      <c r="EA332" s="391"/>
      <c r="EB332" s="401">
        <f t="shared" si="17"/>
        <v>0</v>
      </c>
      <c r="EC332" s="402"/>
      <c r="ED332" s="402"/>
      <c r="EE332" s="403"/>
      <c r="EF332" s="216">
        <v>0</v>
      </c>
      <c r="EG332" s="216">
        <v>0</v>
      </c>
      <c r="EH332" s="216">
        <v>0</v>
      </c>
      <c r="EI332" s="216">
        <v>0</v>
      </c>
      <c r="EJ332" s="566"/>
    </row>
    <row r="333" spans="1:140" ht="15" customHeight="1">
      <c r="A333" s="20">
        <f t="shared" si="18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8"/>
        <v>0</v>
      </c>
      <c r="CC333" s="187"/>
      <c r="CD333" s="188">
        <f>+SUM(AB333:AL333)*AB283/AL$2+SUM(AM333:AS333)*AM283/AS$2+AT333*AT283+AU333*AU283+AV333*AV283</f>
        <v>0</v>
      </c>
      <c r="CE333" s="233">
        <f t="shared" si="9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0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19"/>
        <v>0</v>
      </c>
      <c r="CW333" s="243"/>
      <c r="CX333" s="244">
        <f>+IF(DM333=0,0,IF(5*DM333/DM283&lt;2,2,5*DM333/DM283))</f>
        <v>0</v>
      </c>
      <c r="CY333" s="202">
        <f t="shared" si="12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3"/>
        <v>0</v>
      </c>
      <c r="DE333" s="246">
        <f>+DB283*DB333+DC283*DC333+DD283*DD333</f>
        <v>0</v>
      </c>
      <c r="DF333" s="190"/>
      <c r="DG333" s="243"/>
      <c r="DH333" s="202">
        <f t="shared" si="11"/>
        <v>0</v>
      </c>
      <c r="DI333" s="202">
        <f t="shared" si="14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5"/>
        <v>0</v>
      </c>
      <c r="DS333" s="397"/>
      <c r="DT333" s="397"/>
      <c r="DU333" s="398"/>
      <c r="DV333" s="391"/>
      <c r="DW333" s="253">
        <f t="shared" si="16"/>
        <v>0</v>
      </c>
      <c r="DX333" s="399"/>
      <c r="DY333" s="399"/>
      <c r="DZ333" s="400"/>
      <c r="EA333" s="391"/>
      <c r="EB333" s="401">
        <f t="shared" si="17"/>
        <v>0</v>
      </c>
      <c r="EC333" s="402"/>
      <c r="ED333" s="402"/>
      <c r="EE333" s="403"/>
      <c r="EF333" s="216">
        <v>0</v>
      </c>
      <c r="EG333" s="216">
        <v>0</v>
      </c>
      <c r="EH333" s="216">
        <v>0</v>
      </c>
      <c r="EI333" s="216">
        <v>0</v>
      </c>
      <c r="EJ333" s="566"/>
    </row>
    <row r="334" spans="1:140" ht="16.5" thickBot="1">
      <c r="A334" s="20">
        <f t="shared" si="18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8"/>
        <v>0</v>
      </c>
      <c r="CC334" s="187"/>
      <c r="CD334" s="303">
        <f>+SUM(AB334:AL334)*AB283/AL$2+SUM(AM334:AS334)*AM283/AS$2+AT334*AT283+AU334*AU283+AV334*AV283</f>
        <v>0</v>
      </c>
      <c r="CE334" s="304">
        <f t="shared" si="9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0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19"/>
        <v>0</v>
      </c>
      <c r="CW334" s="404"/>
      <c r="CX334" s="244">
        <f>+IF(DM334=0,0,IF(5*DM334/DM283&lt;2,2,5*DM334/DM283))</f>
        <v>0</v>
      </c>
      <c r="CY334" s="202">
        <f t="shared" si="12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3"/>
        <v>0</v>
      </c>
      <c r="DE334" s="316">
        <f>+DB283*DB334+DC283*DC334+DD283*DD334</f>
        <v>0</v>
      </c>
      <c r="DF334" s="190"/>
      <c r="DG334" s="312"/>
      <c r="DH334" s="202">
        <f t="shared" si="11"/>
        <v>0</v>
      </c>
      <c r="DI334" s="314">
        <f t="shared" si="14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5"/>
        <v>0</v>
      </c>
      <c r="DS334" s="406"/>
      <c r="DT334" s="406"/>
      <c r="DU334" s="407"/>
      <c r="DV334" s="408"/>
      <c r="DW334" s="322">
        <f t="shared" si="16"/>
        <v>0</v>
      </c>
      <c r="DX334" s="409"/>
      <c r="DY334" s="409"/>
      <c r="DZ334" s="410"/>
      <c r="EA334" s="408"/>
      <c r="EB334" s="411">
        <f t="shared" si="17"/>
        <v>0</v>
      </c>
      <c r="EC334" s="412"/>
      <c r="ED334" s="412"/>
      <c r="EE334" s="413"/>
      <c r="EF334" s="72">
        <v>0</v>
      </c>
      <c r="EG334" s="72">
        <v>0</v>
      </c>
      <c r="EH334" s="72">
        <v>0</v>
      </c>
      <c r="EI334" s="72">
        <v>0</v>
      </c>
      <c r="EJ334" s="566"/>
    </row>
    <row r="335" spans="1:140" ht="51" customHeight="1" thickTop="1" thickBot="1">
      <c r="A335" s="459" t="s">
        <v>181</v>
      </c>
      <c r="B335" s="460">
        <f ca="1">TODAY()</f>
        <v>43775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Nota promedio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0">+COUNTIF(AZ285:AZ334,1)</f>
        <v>0</v>
      </c>
      <c r="BA335" s="342">
        <f t="shared" si="20"/>
        <v>0</v>
      </c>
      <c r="BB335" s="342">
        <f t="shared" si="20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1072" t="str">
        <f>+CX279</f>
        <v>Recuperan</v>
      </c>
      <c r="CY335" s="1072"/>
      <c r="CZ335" s="360">
        <f>COUNTIF(CZ285:CZ334,"bj")</f>
        <v>0</v>
      </c>
      <c r="DA335" s="361"/>
      <c r="DB335" s="362"/>
      <c r="DC335" s="1073" t="str">
        <f>+CX335</f>
        <v>Recuperan</v>
      </c>
      <c r="DD335" s="1073"/>
      <c r="DE335" s="363">
        <f>COUNTIF(DE285:DE334,"bj")</f>
        <v>0</v>
      </c>
      <c r="DF335" s="364"/>
      <c r="DG335" s="362"/>
      <c r="DH335" s="1073" t="str">
        <f>+CX335</f>
        <v>Recuperan</v>
      </c>
      <c r="DI335" s="1073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1">+COUNTIF(DS285:DS334,"&gt;0")</f>
        <v>0</v>
      </c>
      <c r="DT335" s="370">
        <f t="shared" si="21"/>
        <v>0</v>
      </c>
      <c r="DU335" s="371">
        <f t="shared" si="21"/>
        <v>0</v>
      </c>
      <c r="DV335" s="72"/>
      <c r="DW335" s="372">
        <f>+COUNTIF(DW285:DW334,"&gt;0")</f>
        <v>0</v>
      </c>
      <c r="DX335" s="373">
        <f t="shared" ref="DX335:DZ335" si="22">+COUNTIF(DX285:DX334,"&gt;0")</f>
        <v>0</v>
      </c>
      <c r="DY335" s="373">
        <f t="shared" si="22"/>
        <v>0</v>
      </c>
      <c r="DZ335" s="374">
        <f t="shared" si="22"/>
        <v>0</v>
      </c>
      <c r="EA335" s="72"/>
      <c r="EB335" s="375">
        <f>+COUNTIF(EB285:EB334,"&gt;0")</f>
        <v>0</v>
      </c>
      <c r="EC335" s="376">
        <f t="shared" ref="EC335:EE335" si="23">+COUNTIF(EC285:EC334,"&gt;0")</f>
        <v>0</v>
      </c>
      <c r="ED335" s="376">
        <f t="shared" si="23"/>
        <v>0</v>
      </c>
      <c r="EE335" s="377">
        <f t="shared" si="23"/>
        <v>0</v>
      </c>
      <c r="EF335" s="72"/>
      <c r="EG335" s="72"/>
      <c r="EH335" s="72"/>
      <c r="EI335" s="72"/>
      <c r="EJ335" s="566"/>
    </row>
    <row r="336" spans="1:140" ht="17.25" thickTop="1" thickBot="1">
      <c r="A336" t="s">
        <v>302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  <c r="EF336" s="72"/>
      <c r="EG336" s="72"/>
      <c r="EH336" s="72"/>
      <c r="EI336" s="72"/>
      <c r="EJ336" s="566"/>
    </row>
    <row r="337" spans="1:140" ht="20.25" thickTop="1" thickBot="1">
      <c r="A337" s="41" t="str">
        <f>+A281</f>
        <v>I.E LUIS LOPEZ DE MESA</v>
      </c>
      <c r="B337" s="438"/>
      <c r="C337" s="438"/>
      <c r="D337" s="439">
        <f ca="1">+B391</f>
        <v>43775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1011" t="str">
        <f>+AM281</f>
        <v>GEOMETRIA</v>
      </c>
      <c r="AN337" s="1012"/>
      <c r="AO337" s="1012"/>
      <c r="AP337" s="1012"/>
      <c r="AQ337" s="1012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1013" t="str">
        <f>+BP281</f>
        <v>ESTADISTICA</v>
      </c>
      <c r="BQ337" s="1013"/>
      <c r="BR337" s="1013"/>
      <c r="BS337" s="1013"/>
      <c r="BT337" s="1013"/>
      <c r="BU337" s="56"/>
      <c r="BV337" s="57"/>
      <c r="BW337" s="55"/>
      <c r="BX337" s="55"/>
      <c r="BY337" s="58"/>
      <c r="BZ337" s="47"/>
      <c r="CA337" s="1014" t="str">
        <f>+CA281</f>
        <v>NOTAS DEFINITIVAS</v>
      </c>
      <c r="CB337" s="1015"/>
      <c r="CC337" s="1015"/>
      <c r="CD337" s="1015"/>
      <c r="CE337" s="1015"/>
      <c r="CF337" s="1015"/>
      <c r="CG337" s="1015"/>
      <c r="CH337" s="1015"/>
      <c r="CI337" s="1015"/>
      <c r="CJ337" s="1016"/>
      <c r="CK337" s="47"/>
      <c r="CL337" s="47"/>
      <c r="CM337" s="47"/>
      <c r="CN337" s="47"/>
      <c r="CO337" s="47"/>
      <c r="CP337" s="1017" t="str">
        <f>+CP281</f>
        <v>AUTOEVALUACION</v>
      </c>
      <c r="CQ337" s="1018"/>
      <c r="CR337" s="1018"/>
      <c r="CS337" s="1018"/>
      <c r="CT337" s="1018"/>
      <c r="CU337" s="1019"/>
      <c r="CV337" s="47"/>
      <c r="CW337" s="1020" t="str">
        <f>+CW281</f>
        <v>RECUPERACION / EVALUACION</v>
      </c>
      <c r="CX337" s="1021"/>
      <c r="CY337" s="1021"/>
      <c r="CZ337" s="1021"/>
      <c r="DA337" s="1021"/>
      <c r="DB337" s="1021"/>
      <c r="DC337" s="1021"/>
      <c r="DD337" s="1021"/>
      <c r="DE337" s="1021"/>
      <c r="DF337" s="1021"/>
      <c r="DG337" s="1021"/>
      <c r="DH337" s="1021"/>
      <c r="DI337" s="1021"/>
      <c r="DJ337" s="1021"/>
      <c r="DK337" s="1021"/>
      <c r="DL337" s="1021"/>
      <c r="DM337" s="1021"/>
      <c r="DN337" s="1021"/>
      <c r="DO337" s="1022"/>
      <c r="DP337" s="47"/>
      <c r="DQ337" s="47"/>
      <c r="DR337" s="973" t="str">
        <f>+DR281</f>
        <v>REFUERZOS DE LOS DIFERENTES PERIODOS</v>
      </c>
      <c r="DS337" s="974"/>
      <c r="DT337" s="974"/>
      <c r="DU337" s="974"/>
      <c r="DV337" s="974"/>
      <c r="DW337" s="974"/>
      <c r="DX337" s="974"/>
      <c r="DY337" s="974"/>
      <c r="DZ337" s="974"/>
      <c r="EA337" s="974"/>
      <c r="EB337" s="974"/>
      <c r="EC337" s="974"/>
      <c r="ED337" s="974"/>
      <c r="EE337" s="976"/>
      <c r="EF337" s="567"/>
      <c r="EG337" s="567"/>
      <c r="EH337" s="567"/>
      <c r="EI337" s="567"/>
      <c r="EJ337" s="566"/>
    </row>
    <row r="338" spans="1:140" ht="18.75" thickTop="1" thickBot="1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77" t="str">
        <f>+F282</f>
        <v>COGNITIVO</v>
      </c>
      <c r="G338" s="977"/>
      <c r="H338" s="977"/>
      <c r="I338" s="977"/>
      <c r="J338" s="977"/>
      <c r="K338" s="977"/>
      <c r="L338" s="977"/>
      <c r="M338" s="977"/>
      <c r="N338" s="977"/>
      <c r="O338" s="977"/>
      <c r="P338" s="59">
        <f>IF(MAX(F340:O340)=0,1,MAX(F340:O340))</f>
        <v>1</v>
      </c>
      <c r="Q338" s="978" t="str">
        <f>+Q282</f>
        <v>PROCEDIMENTAL</v>
      </c>
      <c r="R338" s="979"/>
      <c r="S338" s="979"/>
      <c r="T338" s="979"/>
      <c r="U338" s="979"/>
      <c r="V338" s="979"/>
      <c r="W338" s="60">
        <f>IF(MAX(Q340:W340)=0,1,MAX(Q340:W340)-11)</f>
        <v>1</v>
      </c>
      <c r="X338" s="980" t="str">
        <f>+X282</f>
        <v>ACTITUDINAL</v>
      </c>
      <c r="Y338" s="981"/>
      <c r="Z338" s="982"/>
      <c r="AA338" s="47"/>
      <c r="AB338" s="983" t="str">
        <f>+AB282</f>
        <v>COGNITIVO</v>
      </c>
      <c r="AC338" s="984"/>
      <c r="AD338" s="984"/>
      <c r="AE338" s="984"/>
      <c r="AF338" s="984"/>
      <c r="AG338" s="984"/>
      <c r="AH338" s="984"/>
      <c r="AI338" s="984"/>
      <c r="AJ338" s="984"/>
      <c r="AK338" s="984"/>
      <c r="AL338" s="61">
        <f>IF(MAX(AB340:AL340)=0,1,MAX(AB340:AL340))</f>
        <v>1</v>
      </c>
      <c r="AM338" s="985" t="str">
        <f>+AM282</f>
        <v>PROCEDIMENTAL</v>
      </c>
      <c r="AN338" s="986"/>
      <c r="AO338" s="986"/>
      <c r="AP338" s="986"/>
      <c r="AQ338" s="986"/>
      <c r="AR338" s="986"/>
      <c r="AS338" s="62">
        <f>IF(MAX(AM340:AS340)=0,1,MAX(AM340:AS340)-11)</f>
        <v>1</v>
      </c>
      <c r="AT338" s="987" t="str">
        <f>+AT282</f>
        <v>ACTITUDINAL</v>
      </c>
      <c r="AU338" s="988"/>
      <c r="AV338" s="989"/>
      <c r="AW338" s="47"/>
      <c r="AX338" s="990" t="str">
        <f>+AX282</f>
        <v>Intrumentos               Geometría</v>
      </c>
      <c r="AY338" s="991"/>
      <c r="AZ338" s="991"/>
      <c r="BA338" s="991"/>
      <c r="BB338" s="992"/>
      <c r="BC338" s="63">
        <f>+SUM(AX339:BC339)</f>
        <v>1</v>
      </c>
      <c r="BD338" s="47"/>
      <c r="BE338" s="993" t="str">
        <f>+BE282</f>
        <v>COGNITIVO</v>
      </c>
      <c r="BF338" s="994"/>
      <c r="BG338" s="994"/>
      <c r="BH338" s="994"/>
      <c r="BI338" s="994"/>
      <c r="BJ338" s="994"/>
      <c r="BK338" s="994"/>
      <c r="BL338" s="994"/>
      <c r="BM338" s="994"/>
      <c r="BN338" s="994"/>
      <c r="BO338" s="64">
        <f>IF(MAX(BE340:BO340)=0,1,MAX(BE340:BO340))</f>
        <v>1</v>
      </c>
      <c r="BP338" s="995" t="str">
        <f>+BP282</f>
        <v>PROCEDIMENTAL</v>
      </c>
      <c r="BQ338" s="996"/>
      <c r="BR338" s="996"/>
      <c r="BS338" s="996"/>
      <c r="BT338" s="996"/>
      <c r="BU338" s="996"/>
      <c r="BV338" s="65">
        <f>IF(MAX(BP340:BV340)=0,1,MAX(BP340:BV340)-11)</f>
        <v>1</v>
      </c>
      <c r="BW338" s="997" t="str">
        <f>+BW282</f>
        <v>ACTITUDINAL</v>
      </c>
      <c r="BX338" s="998"/>
      <c r="BY338" s="999"/>
      <c r="BZ338" s="47"/>
      <c r="CA338" s="1000" t="str">
        <f>+CA282</f>
        <v>Desemp Matematic</v>
      </c>
      <c r="CB338" s="1001"/>
      <c r="CC338" s="66"/>
      <c r="CD338" s="1068" t="str">
        <f>+CD282</f>
        <v>Desemp Geometria</v>
      </c>
      <c r="CE338" s="1069"/>
      <c r="CF338" s="66"/>
      <c r="CG338" s="1070" t="str">
        <f>+CG282</f>
        <v>Desemp Estadíst.</v>
      </c>
      <c r="CH338" s="1071"/>
      <c r="CI338" s="66"/>
      <c r="CJ338" s="1006" t="str">
        <f>+CJ282</f>
        <v>Def total</v>
      </c>
      <c r="CK338" s="47"/>
      <c r="CL338" s="1008" t="str">
        <f>+CL282</f>
        <v>puntualidad e inasistencia</v>
      </c>
      <c r="CM338" s="1009"/>
      <c r="CN338" s="1010"/>
      <c r="CO338" s="47"/>
      <c r="CP338" s="1032" t="str">
        <f>+CP282</f>
        <v>Seleccione  Asignatura</v>
      </c>
      <c r="CQ338" s="1033"/>
      <c r="CR338" s="1033"/>
      <c r="CS338" s="1033"/>
      <c r="CT338" s="1033"/>
      <c r="CU338" s="1034"/>
      <c r="CV338" s="47"/>
      <c r="CW338" s="1035" t="str">
        <f>+CW282</f>
        <v>RECUPERACION MATEMATICAS</v>
      </c>
      <c r="CX338" s="1036"/>
      <c r="CY338" s="1036"/>
      <c r="CZ338" s="380"/>
      <c r="DA338" s="71"/>
      <c r="DB338" s="1037" t="str">
        <f>+DB282</f>
        <v>RECUPERACION GEOMETRIA</v>
      </c>
      <c r="DC338" s="1038"/>
      <c r="DD338" s="1038"/>
      <c r="DE338" s="381"/>
      <c r="DF338" s="71"/>
      <c r="DG338" s="1039" t="str">
        <f>+DG282</f>
        <v>RECUPERACION ESTADISTICA</v>
      </c>
      <c r="DH338" s="1040"/>
      <c r="DI338" s="1040"/>
      <c r="DJ338" s="382"/>
      <c r="DK338" s="71"/>
      <c r="DL338" s="1041" t="str">
        <f>+DL282</f>
        <v>PUNTAJE EN EVALUACION</v>
      </c>
      <c r="DM338" s="1042"/>
      <c r="DN338" s="1042"/>
      <c r="DO338" s="1043"/>
      <c r="DP338" s="47"/>
      <c r="DQ338" s="47"/>
      <c r="DR338" s="1023" t="str">
        <f>+S337</f>
        <v>ETICA Y VALORES</v>
      </c>
      <c r="DS338" s="1024"/>
      <c r="DT338" s="1024"/>
      <c r="DU338" s="1025"/>
      <c r="DV338" s="72"/>
      <c r="DW338" s="1026" t="str">
        <f>+AM337</f>
        <v>GEOMETRIA</v>
      </c>
      <c r="DX338" s="1027"/>
      <c r="DY338" s="1027"/>
      <c r="DZ338" s="1028"/>
      <c r="EA338" s="72"/>
      <c r="EB338" s="1029" t="str">
        <f>+BP337</f>
        <v>ESTADISTICA</v>
      </c>
      <c r="EC338" s="1030"/>
      <c r="ED338" s="1030"/>
      <c r="EE338" s="1031"/>
      <c r="EF338" s="567" t="s">
        <v>223</v>
      </c>
      <c r="EG338" s="567"/>
      <c r="EH338" s="567"/>
      <c r="EI338" s="567"/>
      <c r="EJ338" s="566"/>
    </row>
    <row r="339" spans="1:140" ht="18.75" thickTop="1" thickBot="1">
      <c r="A339" s="462" t="s">
        <v>411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TRES</v>
      </c>
      <c r="F339" s="1044">
        <f>+F283</f>
        <v>0.4</v>
      </c>
      <c r="G339" s="1045"/>
      <c r="H339" s="1046" t="str">
        <f>+H283</f>
        <v>ACTIVIDADES DE CLASE</v>
      </c>
      <c r="I339" s="1046"/>
      <c r="J339" s="1046"/>
      <c r="K339" s="1046"/>
      <c r="L339" s="1046"/>
      <c r="M339" s="1046"/>
      <c r="N339" s="1046"/>
      <c r="O339" s="1047"/>
      <c r="P339" s="73">
        <v>0.2</v>
      </c>
      <c r="Q339" s="1048">
        <f>+Q283</f>
        <v>0.4</v>
      </c>
      <c r="R339" s="1049"/>
      <c r="S339" s="1050" t="str">
        <f>+S283</f>
        <v>TALLERES</v>
      </c>
      <c r="T339" s="1050"/>
      <c r="U339" s="1050"/>
      <c r="V339" s="1050"/>
      <c r="W339" s="1051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1052">
        <v>0.4</v>
      </c>
      <c r="AC339" s="1050"/>
      <c r="AD339" s="1053" t="str">
        <f>+AD283</f>
        <v>ACTIVIDADES DE CLASE</v>
      </c>
      <c r="AE339" s="1053"/>
      <c r="AF339" s="1053"/>
      <c r="AG339" s="1053"/>
      <c r="AH339" s="1053"/>
      <c r="AI339" s="1053"/>
      <c r="AJ339" s="1053"/>
      <c r="AK339" s="1053"/>
      <c r="AL339" s="1054"/>
      <c r="AM339" s="1048">
        <v>0.4</v>
      </c>
      <c r="AN339" s="1049"/>
      <c r="AO339" s="1050" t="str">
        <f>+AO283</f>
        <v>TALLERES</v>
      </c>
      <c r="AP339" s="1050"/>
      <c r="AQ339" s="1050"/>
      <c r="AR339" s="1050"/>
      <c r="AS339" s="1051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1055">
        <f>+BE283</f>
        <v>0.4</v>
      </c>
      <c r="BF339" s="1050"/>
      <c r="BG339" s="1053" t="str">
        <f>+BG283</f>
        <v>ACTIVIDADES DE CLASE</v>
      </c>
      <c r="BH339" s="1053"/>
      <c r="BI339" s="1053"/>
      <c r="BJ339" s="1053"/>
      <c r="BK339" s="1053"/>
      <c r="BL339" s="1053"/>
      <c r="BM339" s="1053"/>
      <c r="BN339" s="1053"/>
      <c r="BO339" s="1054"/>
      <c r="BP339" s="1048">
        <f>+BP283</f>
        <v>0.4</v>
      </c>
      <c r="BQ339" s="1049"/>
      <c r="BR339" s="1050" t="str">
        <f>+BR283</f>
        <v>TALLERES</v>
      </c>
      <c r="BS339" s="1050"/>
      <c r="BT339" s="1050"/>
      <c r="BU339" s="1050"/>
      <c r="BV339" s="1051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1066">
        <f>+F339+P339+X339+Y339+Z339+Q339</f>
        <v>1.2000000000000002</v>
      </c>
      <c r="CB339" s="1067"/>
      <c r="CC339" s="82"/>
      <c r="CD339" s="1056">
        <f>AB339+AM339+AT339+AU339+AV339</f>
        <v>1</v>
      </c>
      <c r="CE339" s="1057"/>
      <c r="CF339" s="82"/>
      <c r="CG339" s="1058">
        <f>BE339+BP339+BW339+BX339+BY339</f>
        <v>1</v>
      </c>
      <c r="CH339" s="1059"/>
      <c r="CI339" s="82"/>
      <c r="CJ339" s="1007"/>
      <c r="CK339" s="47"/>
      <c r="CL339" s="83">
        <f>+COUNT(CL341:CL390)</f>
        <v>0</v>
      </c>
      <c r="CM339" s="84">
        <f t="shared" ref="CM339:CN339" si="24">+COUNT(CM341:CM390)</f>
        <v>0</v>
      </c>
      <c r="CN339" s="85">
        <f t="shared" si="24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15</v>
      </c>
      <c r="DM339" s="96">
        <f t="shared" ref="DM339:DO340" si="25">+DM283</f>
        <v>20</v>
      </c>
      <c r="DN339" s="96">
        <f t="shared" si="25"/>
        <v>20</v>
      </c>
      <c r="DO339" s="97">
        <f t="shared" si="25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  <c r="EF339" s="568" t="s">
        <v>242</v>
      </c>
      <c r="EG339" s="568" t="s">
        <v>243</v>
      </c>
      <c r="EH339" s="568" t="s">
        <v>244</v>
      </c>
      <c r="EI339" s="568" t="s">
        <v>245</v>
      </c>
      <c r="EJ339" s="566"/>
    </row>
    <row r="340" spans="1:140" ht="27" thickTop="1" thickBot="1">
      <c r="A340" s="450" t="s">
        <v>182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1060">
        <f>+CA284</f>
        <v>1</v>
      </c>
      <c r="CB340" s="1061"/>
      <c r="CC340" s="140"/>
      <c r="CD340" s="1062">
        <f>+CD284</f>
        <v>0</v>
      </c>
      <c r="CE340" s="1063"/>
      <c r="CF340" s="140"/>
      <c r="CG340" s="1064">
        <f>+CG284</f>
        <v>0</v>
      </c>
      <c r="CH340" s="1065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246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5"/>
        <v>Recup  MAT</v>
      </c>
      <c r="DN340" s="154" t="str">
        <f t="shared" si="25"/>
        <v>Recup  GEO</v>
      </c>
      <c r="DO340" s="154" t="str">
        <f t="shared" si="25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246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246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  <c r="EF340" s="72"/>
      <c r="EG340" s="72"/>
      <c r="EH340" s="72"/>
      <c r="EI340" s="72"/>
      <c r="EJ340" s="566" t="s">
        <v>246</v>
      </c>
    </row>
    <row r="341" spans="1:140" ht="16.5" thickTop="1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6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7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28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29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  <c r="EF341" s="216">
        <v>0</v>
      </c>
      <c r="EG341" s="216">
        <v>0</v>
      </c>
      <c r="EH341" s="216">
        <v>0</v>
      </c>
      <c r="EI341" s="216">
        <v>0</v>
      </c>
      <c r="EJ341" s="566">
        <v>0</v>
      </c>
    </row>
    <row r="342" spans="1:140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6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7"/>
        <v>0</v>
      </c>
      <c r="CF342" s="190"/>
      <c r="CG342" s="191">
        <f>+SUM(BE342:BO342)*BE339/BO$2+SUM(BP342:BV342)*BP339/BV$2+BW342*BW339+BX342*BX339+BY342*BY339</f>
        <v>0</v>
      </c>
      <c r="CH342" s="234">
        <f t="shared" si="28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0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1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29"/>
        <v>0</v>
      </c>
      <c r="DI342" s="202">
        <f t="shared" ref="DI342:DI390" si="32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3">+CZ342</f>
        <v>0</v>
      </c>
      <c r="DS342" s="397"/>
      <c r="DT342" s="397"/>
      <c r="DU342" s="398"/>
      <c r="DV342" s="391"/>
      <c r="DW342" s="253">
        <f t="shared" ref="DW342:DW390" si="34">+DE342</f>
        <v>0</v>
      </c>
      <c r="DX342" s="399"/>
      <c r="DY342" s="399"/>
      <c r="DZ342" s="400"/>
      <c r="EA342" s="391"/>
      <c r="EB342" s="401">
        <f t="shared" ref="EB342:EB390" si="35">+DJ342</f>
        <v>0</v>
      </c>
      <c r="EC342" s="402"/>
      <c r="ED342" s="402"/>
      <c r="EE342" s="403"/>
      <c r="EF342" s="216">
        <v>0</v>
      </c>
      <c r="EG342" s="216">
        <v>0</v>
      </c>
      <c r="EH342" s="216">
        <v>0</v>
      </c>
      <c r="EI342" s="216">
        <v>0</v>
      </c>
      <c r="EJ342" s="566">
        <v>0</v>
      </c>
    </row>
    <row r="343" spans="1:140">
      <c r="A343" s="20">
        <f t="shared" ref="A343:A390" si="36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6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7"/>
        <v>0</v>
      </c>
      <c r="CF343" s="190"/>
      <c r="CG343" s="191">
        <f>+SUM(BE343:BO343)*BE339/BO$2+SUM(BP343:BV343)*BP339/BV$2+BW343*BW339+BX343*BX339+BY343*BY339</f>
        <v>0</v>
      </c>
      <c r="CH343" s="234">
        <f t="shared" si="28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7">+SUM(CP343:CT343)/5</f>
        <v>0</v>
      </c>
      <c r="CW343" s="243"/>
      <c r="CX343" s="244">
        <f>+IF(DM343=0,0,IF(5*DM343/DM339&lt;2,2,5*DM343/DM339))</f>
        <v>0</v>
      </c>
      <c r="CY343" s="202">
        <f t="shared" si="30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1"/>
        <v>0</v>
      </c>
      <c r="DE343" s="246">
        <f>+DB339*DB343+DC339*DC343+DD339*DD343</f>
        <v>0</v>
      </c>
      <c r="DF343" s="190"/>
      <c r="DG343" s="243"/>
      <c r="DH343" s="202">
        <f t="shared" si="29"/>
        <v>0</v>
      </c>
      <c r="DI343" s="202">
        <f t="shared" si="32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3"/>
        <v>0</v>
      </c>
      <c r="DS343" s="397"/>
      <c r="DT343" s="397"/>
      <c r="DU343" s="398"/>
      <c r="DV343" s="391"/>
      <c r="DW343" s="253">
        <f t="shared" si="34"/>
        <v>0</v>
      </c>
      <c r="DX343" s="399"/>
      <c r="DY343" s="399"/>
      <c r="DZ343" s="400"/>
      <c r="EA343" s="391"/>
      <c r="EB343" s="401">
        <f t="shared" si="35"/>
        <v>0</v>
      </c>
      <c r="EC343" s="402"/>
      <c r="ED343" s="402"/>
      <c r="EE343" s="403"/>
      <c r="EF343" s="216">
        <v>0</v>
      </c>
      <c r="EG343" s="216">
        <v>0</v>
      </c>
      <c r="EH343" s="216">
        <v>0</v>
      </c>
      <c r="EI343" s="216">
        <v>0</v>
      </c>
      <c r="EJ343" s="566">
        <v>0</v>
      </c>
    </row>
    <row r="344" spans="1:140">
      <c r="A344" s="20">
        <f t="shared" si="36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6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7"/>
        <v>0</v>
      </c>
      <c r="CF344" s="190"/>
      <c r="CG344" s="191">
        <f>+SUM(BE344:BO344)*BE339/BO$2+SUM(BP344:BV344)*BP339/BV$2+BW344*BW339+BX344*BX339+BY344*BY339</f>
        <v>0</v>
      </c>
      <c r="CH344" s="234">
        <f t="shared" si="28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7"/>
        <v>0</v>
      </c>
      <c r="CW344" s="243"/>
      <c r="CX344" s="244">
        <f>+IF(DM344=0,0,IF(5*DM344/DM339&lt;2,2,5*DM344/DM339))</f>
        <v>0</v>
      </c>
      <c r="CY344" s="202">
        <f t="shared" si="30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1"/>
        <v>0</v>
      </c>
      <c r="DE344" s="246">
        <f>+DB339*DB344+DC339*DC344+DD339*DD344</f>
        <v>0</v>
      </c>
      <c r="DF344" s="190"/>
      <c r="DG344" s="243"/>
      <c r="DH344" s="202">
        <f t="shared" si="29"/>
        <v>0</v>
      </c>
      <c r="DI344" s="202">
        <f t="shared" si="32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3"/>
        <v>0</v>
      </c>
      <c r="DS344" s="397"/>
      <c r="DT344" s="397"/>
      <c r="DU344" s="398"/>
      <c r="DV344" s="391"/>
      <c r="DW344" s="253">
        <f t="shared" si="34"/>
        <v>0</v>
      </c>
      <c r="DX344" s="399"/>
      <c r="DY344" s="399"/>
      <c r="DZ344" s="400"/>
      <c r="EA344" s="391"/>
      <c r="EB344" s="401">
        <f t="shared" si="35"/>
        <v>0</v>
      </c>
      <c r="EC344" s="402"/>
      <c r="ED344" s="402"/>
      <c r="EE344" s="403"/>
      <c r="EF344" s="216">
        <v>0</v>
      </c>
      <c r="EG344" s="216">
        <v>0</v>
      </c>
      <c r="EH344" s="216">
        <v>0</v>
      </c>
      <c r="EI344" s="216">
        <v>0</v>
      </c>
      <c r="EJ344" s="566">
        <v>0</v>
      </c>
    </row>
    <row r="345" spans="1:140">
      <c r="A345" s="20">
        <f t="shared" si="36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6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7"/>
        <v>0</v>
      </c>
      <c r="CF345" s="190"/>
      <c r="CG345" s="191">
        <f>+SUM(BE345:BO345)*BE339/BO$2+SUM(BP345:BV345)*BP339/BV$2+BW345*BW339+BX345*BX339+BY345*BY339</f>
        <v>0</v>
      </c>
      <c r="CH345" s="234">
        <f t="shared" si="28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7"/>
        <v>0</v>
      </c>
      <c r="CW345" s="243"/>
      <c r="CX345" s="244">
        <f>+IF(DM345=0,0,IF(5*DM345/DM339&lt;2,2,5*DM345/DM339))</f>
        <v>0</v>
      </c>
      <c r="CY345" s="202">
        <f t="shared" si="30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1"/>
        <v>0</v>
      </c>
      <c r="DE345" s="246">
        <f>+DB339*DB345+DC339*DC345+DD339*DD345</f>
        <v>0</v>
      </c>
      <c r="DF345" s="190"/>
      <c r="DG345" s="243"/>
      <c r="DH345" s="202">
        <f t="shared" si="29"/>
        <v>0</v>
      </c>
      <c r="DI345" s="202">
        <f t="shared" si="32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3"/>
        <v>0</v>
      </c>
      <c r="DS345" s="397"/>
      <c r="DT345" s="397"/>
      <c r="DU345" s="398"/>
      <c r="DV345" s="391"/>
      <c r="DW345" s="253">
        <f t="shared" si="34"/>
        <v>0</v>
      </c>
      <c r="DX345" s="399"/>
      <c r="DY345" s="399"/>
      <c r="DZ345" s="400"/>
      <c r="EA345" s="391"/>
      <c r="EB345" s="401">
        <f t="shared" si="35"/>
        <v>0</v>
      </c>
      <c r="EC345" s="402"/>
      <c r="ED345" s="402"/>
      <c r="EE345" s="403"/>
      <c r="EF345" s="216">
        <v>0</v>
      </c>
      <c r="EG345" s="216">
        <v>0</v>
      </c>
      <c r="EH345" s="216">
        <v>0</v>
      </c>
      <c r="EI345" s="216">
        <v>0</v>
      </c>
      <c r="EJ345" s="566">
        <v>0</v>
      </c>
    </row>
    <row r="346" spans="1:140">
      <c r="A346" s="20">
        <f t="shared" si="36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6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7"/>
        <v>0</v>
      </c>
      <c r="CF346" s="190"/>
      <c r="CG346" s="191">
        <f>+SUM(BE346:BO346)*BE339/BO$2+SUM(BP346:BV346)*BP339/BV$2+BW346*BW339+BX346*BX339+BY346*BY339</f>
        <v>0</v>
      </c>
      <c r="CH346" s="234">
        <f t="shared" si="28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7"/>
        <v>0</v>
      </c>
      <c r="CW346" s="243"/>
      <c r="CX346" s="244">
        <f>+IF(DM346=0,0,IF(5*DM346/DM339&lt;2,2,5*DM346/DM339))</f>
        <v>0</v>
      </c>
      <c r="CY346" s="202">
        <f t="shared" si="30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1"/>
        <v>0</v>
      </c>
      <c r="DE346" s="246">
        <f>+DB339*DB346+DC339*DC346+DD339*DD346</f>
        <v>0</v>
      </c>
      <c r="DF346" s="190"/>
      <c r="DG346" s="243"/>
      <c r="DH346" s="202">
        <f t="shared" si="29"/>
        <v>0</v>
      </c>
      <c r="DI346" s="202">
        <f t="shared" si="32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3"/>
        <v>0</v>
      </c>
      <c r="DS346" s="397"/>
      <c r="DT346" s="397"/>
      <c r="DU346" s="398"/>
      <c r="DV346" s="391"/>
      <c r="DW346" s="253">
        <f t="shared" si="34"/>
        <v>0</v>
      </c>
      <c r="DX346" s="399"/>
      <c r="DY346" s="399"/>
      <c r="DZ346" s="400"/>
      <c r="EA346" s="391"/>
      <c r="EB346" s="401">
        <f t="shared" si="35"/>
        <v>0</v>
      </c>
      <c r="EC346" s="402"/>
      <c r="ED346" s="402"/>
      <c r="EE346" s="403"/>
      <c r="EF346" s="216">
        <v>0</v>
      </c>
      <c r="EG346" s="216">
        <v>0</v>
      </c>
      <c r="EH346" s="216">
        <v>0</v>
      </c>
      <c r="EI346" s="216">
        <v>0</v>
      </c>
      <c r="EJ346" s="566">
        <v>0</v>
      </c>
    </row>
    <row r="347" spans="1:140">
      <c r="A347" s="20">
        <f t="shared" si="36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6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7"/>
        <v>0</v>
      </c>
      <c r="CF347" s="190"/>
      <c r="CG347" s="191">
        <f>+SUM(BE347:BO347)*BE339/BO$2+SUM(BP347:BV347)*BP339/BV$2+BW347*BW339+BX347*BX339+BY347*BY339</f>
        <v>0</v>
      </c>
      <c r="CH347" s="234">
        <f t="shared" si="28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7"/>
        <v>0</v>
      </c>
      <c r="CW347" s="243"/>
      <c r="CX347" s="244">
        <f>+IF(DM347=0,0,IF(5*DM347/DM339&lt;2,2,5*DM347/DM339))</f>
        <v>0</v>
      </c>
      <c r="CY347" s="202">
        <f t="shared" si="30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1"/>
        <v>0</v>
      </c>
      <c r="DE347" s="246">
        <f>+DB339*DB347+DC339*DC347+DD339*DD347</f>
        <v>0</v>
      </c>
      <c r="DF347" s="190"/>
      <c r="DG347" s="243"/>
      <c r="DH347" s="202">
        <f t="shared" si="29"/>
        <v>0</v>
      </c>
      <c r="DI347" s="202">
        <f t="shared" si="32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3"/>
        <v>0</v>
      </c>
      <c r="DS347" s="397"/>
      <c r="DT347" s="397"/>
      <c r="DU347" s="398"/>
      <c r="DV347" s="391"/>
      <c r="DW347" s="253">
        <f t="shared" si="34"/>
        <v>0</v>
      </c>
      <c r="DX347" s="399"/>
      <c r="DY347" s="399"/>
      <c r="DZ347" s="400"/>
      <c r="EA347" s="391"/>
      <c r="EB347" s="401">
        <f t="shared" si="35"/>
        <v>0</v>
      </c>
      <c r="EC347" s="402"/>
      <c r="ED347" s="402"/>
      <c r="EE347" s="403"/>
      <c r="EF347" s="216">
        <v>0</v>
      </c>
      <c r="EG347" s="216">
        <v>0</v>
      </c>
      <c r="EH347" s="216">
        <v>0</v>
      </c>
      <c r="EI347" s="216">
        <v>0</v>
      </c>
      <c r="EJ347" s="566">
        <v>0</v>
      </c>
    </row>
    <row r="348" spans="1:140">
      <c r="A348" s="20">
        <f t="shared" si="36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6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7"/>
        <v>0</v>
      </c>
      <c r="CF348" s="190"/>
      <c r="CG348" s="191">
        <f>+SUM(BE348:BO348)*BE339/BO$2+SUM(BP348:BV348)*BP339/BV$2+BW348*BW339+BX348*BX339+BY348*BY339</f>
        <v>0</v>
      </c>
      <c r="CH348" s="234">
        <f t="shared" si="28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7"/>
        <v>0</v>
      </c>
      <c r="CW348" s="243"/>
      <c r="CX348" s="244">
        <f>+IF(DM348=0,0,IF(5*DM348/DM339&lt;2,2,5*DM348/DM339))</f>
        <v>0</v>
      </c>
      <c r="CY348" s="202">
        <f t="shared" si="30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1"/>
        <v>0</v>
      </c>
      <c r="DE348" s="246">
        <f>+DB339*DB348+DC339*DC348+DD339*DD348</f>
        <v>0</v>
      </c>
      <c r="DF348" s="190"/>
      <c r="DG348" s="243"/>
      <c r="DH348" s="202">
        <f t="shared" si="29"/>
        <v>0</v>
      </c>
      <c r="DI348" s="202">
        <f t="shared" si="32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3"/>
        <v>0</v>
      </c>
      <c r="DS348" s="397"/>
      <c r="DT348" s="397"/>
      <c r="DU348" s="398"/>
      <c r="DV348" s="391"/>
      <c r="DW348" s="253">
        <f t="shared" si="34"/>
        <v>0</v>
      </c>
      <c r="DX348" s="399"/>
      <c r="DY348" s="399"/>
      <c r="DZ348" s="400"/>
      <c r="EA348" s="391"/>
      <c r="EB348" s="401">
        <f t="shared" si="35"/>
        <v>0</v>
      </c>
      <c r="EC348" s="402"/>
      <c r="ED348" s="402"/>
      <c r="EE348" s="403"/>
      <c r="EF348" s="216">
        <v>0</v>
      </c>
      <c r="EG348" s="216">
        <v>0</v>
      </c>
      <c r="EH348" s="216">
        <v>0</v>
      </c>
      <c r="EI348" s="216">
        <v>0</v>
      </c>
      <c r="EJ348" s="566">
        <v>0</v>
      </c>
    </row>
    <row r="349" spans="1:140">
      <c r="A349" s="20">
        <f t="shared" si="36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6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7"/>
        <v>0</v>
      </c>
      <c r="CF349" s="190"/>
      <c r="CG349" s="191">
        <f>+SUM(BE349:BO349)*BE339/BO$2+SUM(BP349:BV349)*BP339/BV$2+BW349*BW339+BX349*BX339+BY349*BY339</f>
        <v>0</v>
      </c>
      <c r="CH349" s="234">
        <f t="shared" si="28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7"/>
        <v>0</v>
      </c>
      <c r="CW349" s="243"/>
      <c r="CX349" s="244">
        <f>+IF(DM349=0,0,IF(5*DM349/DM339&lt;2,2,5*DM349/DM339))</f>
        <v>0</v>
      </c>
      <c r="CY349" s="202">
        <f t="shared" si="30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1"/>
        <v>0</v>
      </c>
      <c r="DE349" s="246">
        <f>+DB339*DB349+DC339*DC349+DD339*DD349</f>
        <v>0</v>
      </c>
      <c r="DF349" s="190"/>
      <c r="DG349" s="243"/>
      <c r="DH349" s="202">
        <f t="shared" si="29"/>
        <v>0</v>
      </c>
      <c r="DI349" s="202">
        <f t="shared" si="32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3"/>
        <v>0</v>
      </c>
      <c r="DS349" s="397"/>
      <c r="DT349" s="397"/>
      <c r="DU349" s="398"/>
      <c r="DV349" s="391"/>
      <c r="DW349" s="253">
        <f t="shared" si="34"/>
        <v>0</v>
      </c>
      <c r="DX349" s="399"/>
      <c r="DY349" s="399"/>
      <c r="DZ349" s="400"/>
      <c r="EA349" s="391"/>
      <c r="EB349" s="401">
        <f t="shared" si="35"/>
        <v>0</v>
      </c>
      <c r="EC349" s="402"/>
      <c r="ED349" s="402"/>
      <c r="EE349" s="403"/>
      <c r="EF349" s="216">
        <v>0</v>
      </c>
      <c r="EG349" s="216">
        <v>0</v>
      </c>
      <c r="EH349" s="216">
        <v>0</v>
      </c>
      <c r="EI349" s="216">
        <v>0</v>
      </c>
      <c r="EJ349" s="566">
        <v>0</v>
      </c>
    </row>
    <row r="350" spans="1:140">
      <c r="A350" s="20">
        <f t="shared" si="36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6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7"/>
        <v>0</v>
      </c>
      <c r="CF350" s="190"/>
      <c r="CG350" s="191">
        <f>+SUM(BE350:BO350)*BE339/BO$2+SUM(BP350:BV350)*BP339/BV$2+BW350*BW339+BX350*BX339+BY350*BY339</f>
        <v>0</v>
      </c>
      <c r="CH350" s="234">
        <f t="shared" si="28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7"/>
        <v>0</v>
      </c>
      <c r="CW350" s="243"/>
      <c r="CX350" s="244">
        <f>+IF(DM350=0,0,IF(5*DM350/DM339&lt;2,2,5*DM350/DM339))</f>
        <v>0</v>
      </c>
      <c r="CY350" s="202">
        <f t="shared" si="30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1"/>
        <v>0</v>
      </c>
      <c r="DE350" s="246">
        <f>+DB339*DB350+DC339*DC350+DD339*DD350</f>
        <v>0</v>
      </c>
      <c r="DF350" s="190"/>
      <c r="DG350" s="243"/>
      <c r="DH350" s="202">
        <f t="shared" si="29"/>
        <v>0</v>
      </c>
      <c r="DI350" s="202">
        <f t="shared" si="32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3"/>
        <v>0</v>
      </c>
      <c r="DS350" s="397"/>
      <c r="DT350" s="397"/>
      <c r="DU350" s="398"/>
      <c r="DV350" s="391"/>
      <c r="DW350" s="253">
        <f t="shared" si="34"/>
        <v>0</v>
      </c>
      <c r="DX350" s="399"/>
      <c r="DY350" s="399"/>
      <c r="DZ350" s="400"/>
      <c r="EA350" s="391"/>
      <c r="EB350" s="401">
        <f t="shared" si="35"/>
        <v>0</v>
      </c>
      <c r="EC350" s="402"/>
      <c r="ED350" s="402"/>
      <c r="EE350" s="403"/>
      <c r="EF350" s="216">
        <v>0</v>
      </c>
      <c r="EG350" s="216">
        <v>0</v>
      </c>
      <c r="EH350" s="216">
        <v>0</v>
      </c>
      <c r="EI350" s="216">
        <v>0</v>
      </c>
      <c r="EJ350" s="566">
        <v>0</v>
      </c>
    </row>
    <row r="351" spans="1:140">
      <c r="A351" s="20">
        <f t="shared" si="36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6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7"/>
        <v>0</v>
      </c>
      <c r="CF351" s="190"/>
      <c r="CG351" s="191">
        <f>+SUM(BE351:BO351)*BE339/BO$2+SUM(BP351:BV351)*BP339/BV$2+BW351*BW339+BX351*BX339+BY351*BY339</f>
        <v>0</v>
      </c>
      <c r="CH351" s="234">
        <f t="shared" si="28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7"/>
        <v>0</v>
      </c>
      <c r="CW351" s="243"/>
      <c r="CX351" s="244">
        <f>+IF(DM351=0,0,IF(5*DM351/DM339&lt;2,2,5*DM351/DM339))</f>
        <v>0</v>
      </c>
      <c r="CY351" s="202">
        <f t="shared" si="30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1"/>
        <v>0</v>
      </c>
      <c r="DE351" s="246">
        <f>+DB339*DB351+DC339*DC351+DD339*DD351</f>
        <v>0</v>
      </c>
      <c r="DF351" s="190"/>
      <c r="DG351" s="243"/>
      <c r="DH351" s="202">
        <f t="shared" si="29"/>
        <v>0</v>
      </c>
      <c r="DI351" s="202">
        <f t="shared" si="32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3"/>
        <v>0</v>
      </c>
      <c r="DS351" s="397"/>
      <c r="DT351" s="397"/>
      <c r="DU351" s="398"/>
      <c r="DV351" s="391"/>
      <c r="DW351" s="253">
        <f t="shared" si="34"/>
        <v>0</v>
      </c>
      <c r="DX351" s="399"/>
      <c r="DY351" s="399"/>
      <c r="DZ351" s="400"/>
      <c r="EA351" s="391"/>
      <c r="EB351" s="401">
        <f t="shared" si="35"/>
        <v>0</v>
      </c>
      <c r="EC351" s="402"/>
      <c r="ED351" s="402"/>
      <c r="EE351" s="403"/>
      <c r="EF351" s="216">
        <v>0</v>
      </c>
      <c r="EG351" s="216">
        <v>0</v>
      </c>
      <c r="EH351" s="216">
        <v>0</v>
      </c>
      <c r="EI351" s="216">
        <v>0</v>
      </c>
      <c r="EJ351" s="566">
        <v>0</v>
      </c>
    </row>
    <row r="352" spans="1:140">
      <c r="A352" s="20">
        <f t="shared" si="36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6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7"/>
        <v>0</v>
      </c>
      <c r="CF352" s="190"/>
      <c r="CG352" s="191">
        <f>+SUM(BE352:BO352)*BE339/BO$2+SUM(BP352:BV352)*BP339/BV$2+BW352*BW339+BX352*BX339+BY352*BY339</f>
        <v>0</v>
      </c>
      <c r="CH352" s="234">
        <f t="shared" si="28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7"/>
        <v>0</v>
      </c>
      <c r="CW352" s="243"/>
      <c r="CX352" s="244">
        <f>+IF(DM352=0,0,IF(5*DM352/DM339&lt;2,2,5*DM352/DM339))</f>
        <v>0</v>
      </c>
      <c r="CY352" s="202">
        <f t="shared" si="30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1"/>
        <v>0</v>
      </c>
      <c r="DE352" s="246">
        <f>+DB339*DB352+DC339*DC352+DD339*DD352</f>
        <v>0</v>
      </c>
      <c r="DF352" s="190"/>
      <c r="DG352" s="243"/>
      <c r="DH352" s="202">
        <f t="shared" si="29"/>
        <v>0</v>
      </c>
      <c r="DI352" s="202">
        <f t="shared" si="32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3"/>
        <v>0</v>
      </c>
      <c r="DS352" s="397"/>
      <c r="DT352" s="397"/>
      <c r="DU352" s="398"/>
      <c r="DV352" s="391"/>
      <c r="DW352" s="253">
        <f t="shared" si="34"/>
        <v>0</v>
      </c>
      <c r="DX352" s="399"/>
      <c r="DY352" s="399"/>
      <c r="DZ352" s="400"/>
      <c r="EA352" s="391"/>
      <c r="EB352" s="401">
        <f t="shared" si="35"/>
        <v>0</v>
      </c>
      <c r="EC352" s="402"/>
      <c r="ED352" s="402"/>
      <c r="EE352" s="403"/>
      <c r="EF352" s="216">
        <v>0</v>
      </c>
      <c r="EG352" s="216">
        <v>0</v>
      </c>
      <c r="EH352" s="216">
        <v>0</v>
      </c>
      <c r="EI352" s="216">
        <v>0</v>
      </c>
      <c r="EJ352" s="566">
        <v>0</v>
      </c>
    </row>
    <row r="353" spans="1:140">
      <c r="A353" s="20">
        <f t="shared" si="36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6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7"/>
        <v>0</v>
      </c>
      <c r="CF353" s="190"/>
      <c r="CG353" s="191">
        <f>+SUM(BE353:BO353)*BE339/BO$2+SUM(BP353:BV353)*BP339/BV$2+BW353*BW339+BX353*BX339+BY353*BY339</f>
        <v>0</v>
      </c>
      <c r="CH353" s="234">
        <f t="shared" si="28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7"/>
        <v>0</v>
      </c>
      <c r="CW353" s="243"/>
      <c r="CX353" s="244">
        <f>+IF(DM353=0,0,IF(5*DM353/DM339&lt;2,2,5*DM353/DM339))</f>
        <v>0</v>
      </c>
      <c r="CY353" s="202">
        <f t="shared" si="30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1"/>
        <v>0</v>
      </c>
      <c r="DE353" s="246">
        <f>+DB339*DB353+DC339*DC353+DD339*DD353</f>
        <v>0</v>
      </c>
      <c r="DF353" s="190"/>
      <c r="DG353" s="243"/>
      <c r="DH353" s="202">
        <f t="shared" si="29"/>
        <v>0</v>
      </c>
      <c r="DI353" s="202">
        <f t="shared" si="32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3"/>
        <v>0</v>
      </c>
      <c r="DS353" s="397"/>
      <c r="DT353" s="397"/>
      <c r="DU353" s="398"/>
      <c r="DV353" s="391"/>
      <c r="DW353" s="253">
        <f t="shared" si="34"/>
        <v>0</v>
      </c>
      <c r="DX353" s="399"/>
      <c r="DY353" s="399"/>
      <c r="DZ353" s="400"/>
      <c r="EA353" s="391"/>
      <c r="EB353" s="401">
        <f t="shared" si="35"/>
        <v>0</v>
      </c>
      <c r="EC353" s="402"/>
      <c r="ED353" s="402"/>
      <c r="EE353" s="403"/>
      <c r="EF353" s="216">
        <v>0</v>
      </c>
      <c r="EG353" s="216">
        <v>0</v>
      </c>
      <c r="EH353" s="216">
        <v>0</v>
      </c>
      <c r="EI353" s="216">
        <v>0</v>
      </c>
      <c r="EJ353" s="566">
        <v>0</v>
      </c>
    </row>
    <row r="354" spans="1:140">
      <c r="A354" s="20">
        <f t="shared" si="36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6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7"/>
        <v>0</v>
      </c>
      <c r="CF354" s="190"/>
      <c r="CG354" s="191">
        <f>+SUM(BE354:BO354)*BE339/BO$2+SUM(BP354:BV354)*BP339/BV$2+BW354*BW339+BX354*BX339+BY354*BY339</f>
        <v>0</v>
      </c>
      <c r="CH354" s="234">
        <f t="shared" si="28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7"/>
        <v>0</v>
      </c>
      <c r="CW354" s="243"/>
      <c r="CX354" s="244">
        <f>+IF(DM354=0,0,IF(5*DM354/DM339&lt;2,2,5*DM354/DM339))</f>
        <v>0</v>
      </c>
      <c r="CY354" s="202">
        <f t="shared" si="30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1"/>
        <v>0</v>
      </c>
      <c r="DE354" s="246">
        <f>+DB339*DB354+DC339*DC354+DD339*DD354</f>
        <v>0</v>
      </c>
      <c r="DF354" s="190"/>
      <c r="DG354" s="243"/>
      <c r="DH354" s="202">
        <f t="shared" si="29"/>
        <v>0</v>
      </c>
      <c r="DI354" s="202">
        <f t="shared" si="32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3"/>
        <v>0</v>
      </c>
      <c r="DS354" s="397"/>
      <c r="DT354" s="397"/>
      <c r="DU354" s="398"/>
      <c r="DV354" s="391"/>
      <c r="DW354" s="253">
        <f t="shared" si="34"/>
        <v>0</v>
      </c>
      <c r="DX354" s="399"/>
      <c r="DY354" s="399"/>
      <c r="DZ354" s="400"/>
      <c r="EA354" s="391"/>
      <c r="EB354" s="401">
        <f t="shared" si="35"/>
        <v>0</v>
      </c>
      <c r="EC354" s="402"/>
      <c r="ED354" s="402"/>
      <c r="EE354" s="403"/>
      <c r="EF354" s="216">
        <v>0</v>
      </c>
      <c r="EG354" s="216">
        <v>0</v>
      </c>
      <c r="EH354" s="216">
        <v>0</v>
      </c>
      <c r="EI354" s="216">
        <v>0</v>
      </c>
      <c r="EJ354" s="566">
        <v>0</v>
      </c>
    </row>
    <row r="355" spans="1:140">
      <c r="A355" s="20">
        <f t="shared" si="36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6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7"/>
        <v>0</v>
      </c>
      <c r="CF355" s="190"/>
      <c r="CG355" s="191">
        <f>+SUM(BE355:BO355)*BE339/BO$2+SUM(BP355:BV355)*BP339/BV$2+BW355*BW339+BX355*BX339+BY355*BY339</f>
        <v>0</v>
      </c>
      <c r="CH355" s="234">
        <f t="shared" si="28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7"/>
        <v>0</v>
      </c>
      <c r="CW355" s="243"/>
      <c r="CX355" s="244">
        <f>+IF(DM355=0,0,IF(5*DM355/DM339&lt;2,2,5*DM355/DM339))</f>
        <v>0</v>
      </c>
      <c r="CY355" s="202">
        <f t="shared" si="30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1"/>
        <v>0</v>
      </c>
      <c r="DE355" s="246">
        <f>+DB339*DB355+DC339*DC355+DD339*DD355</f>
        <v>0</v>
      </c>
      <c r="DF355" s="190"/>
      <c r="DG355" s="243"/>
      <c r="DH355" s="202">
        <f t="shared" si="29"/>
        <v>0</v>
      </c>
      <c r="DI355" s="202">
        <f t="shared" si="32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3"/>
        <v>0</v>
      </c>
      <c r="DS355" s="397"/>
      <c r="DT355" s="397"/>
      <c r="DU355" s="398"/>
      <c r="DV355" s="391"/>
      <c r="DW355" s="253">
        <f t="shared" si="34"/>
        <v>0</v>
      </c>
      <c r="DX355" s="399"/>
      <c r="DY355" s="399"/>
      <c r="DZ355" s="400"/>
      <c r="EA355" s="391"/>
      <c r="EB355" s="401">
        <f t="shared" si="35"/>
        <v>0</v>
      </c>
      <c r="EC355" s="402"/>
      <c r="ED355" s="402"/>
      <c r="EE355" s="403"/>
      <c r="EF355" s="216">
        <v>0</v>
      </c>
      <c r="EG355" s="216">
        <v>0</v>
      </c>
      <c r="EH355" s="216">
        <v>0</v>
      </c>
      <c r="EI355" s="216">
        <v>0</v>
      </c>
      <c r="EJ355" s="566">
        <v>0</v>
      </c>
    </row>
    <row r="356" spans="1:140">
      <c r="A356" s="20">
        <f t="shared" si="36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6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7"/>
        <v>0</v>
      </c>
      <c r="CF356" s="190"/>
      <c r="CG356" s="191">
        <f>+SUM(BE356:BO356)*BE339/BO$2+SUM(BP356:BV356)*BP339/BV$2+BW356*BW339+BX356*BX339+BY356*BY339</f>
        <v>0</v>
      </c>
      <c r="CH356" s="234">
        <f t="shared" si="28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7"/>
        <v>0</v>
      </c>
      <c r="CW356" s="243"/>
      <c r="CX356" s="244">
        <f>+IF(DM356=0,0,IF(5*DM356/DM339&lt;2,2,5*DM356/DM339))</f>
        <v>0</v>
      </c>
      <c r="CY356" s="202">
        <f t="shared" si="30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1"/>
        <v>0</v>
      </c>
      <c r="DE356" s="246">
        <f>+DB339*DB356+DC339*DC356+DD339*DD356</f>
        <v>0</v>
      </c>
      <c r="DF356" s="190"/>
      <c r="DG356" s="243"/>
      <c r="DH356" s="202">
        <f t="shared" si="29"/>
        <v>0</v>
      </c>
      <c r="DI356" s="202">
        <f t="shared" si="32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3"/>
        <v>0</v>
      </c>
      <c r="DS356" s="397"/>
      <c r="DT356" s="397"/>
      <c r="DU356" s="398"/>
      <c r="DV356" s="391"/>
      <c r="DW356" s="253">
        <f t="shared" si="34"/>
        <v>0</v>
      </c>
      <c r="DX356" s="399"/>
      <c r="DY356" s="399"/>
      <c r="DZ356" s="400"/>
      <c r="EA356" s="391"/>
      <c r="EB356" s="401">
        <f t="shared" si="35"/>
        <v>0</v>
      </c>
      <c r="EC356" s="402"/>
      <c r="ED356" s="402"/>
      <c r="EE356" s="403"/>
      <c r="EF356" s="216">
        <v>0</v>
      </c>
      <c r="EG356" s="216">
        <v>0</v>
      </c>
      <c r="EH356" s="216">
        <v>0</v>
      </c>
      <c r="EI356" s="216">
        <v>0</v>
      </c>
      <c r="EJ356" s="566">
        <v>0</v>
      </c>
    </row>
    <row r="357" spans="1:140">
      <c r="A357" s="20">
        <f t="shared" si="36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6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7"/>
        <v>0</v>
      </c>
      <c r="CF357" s="190"/>
      <c r="CG357" s="191">
        <f>+SUM(BE357:BO357)*BE339/BO$2+SUM(BP357:BV357)*BP339/BV$2+BW357*BW339+BX357*BX339+BY357*BY339</f>
        <v>0</v>
      </c>
      <c r="CH357" s="234">
        <f t="shared" si="28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7"/>
        <v>0</v>
      </c>
      <c r="CW357" s="243"/>
      <c r="CX357" s="244">
        <f>+IF(DM357=0,0,IF(5*DM357/DM339&lt;2,2,5*DM357/DM339))</f>
        <v>0</v>
      </c>
      <c r="CY357" s="202">
        <f t="shared" si="30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1"/>
        <v>0</v>
      </c>
      <c r="DE357" s="246">
        <f>+DB339*DB357+DC339*DC357+DD339*DD357</f>
        <v>0</v>
      </c>
      <c r="DF357" s="190"/>
      <c r="DG357" s="243"/>
      <c r="DH357" s="202">
        <f t="shared" si="29"/>
        <v>0</v>
      </c>
      <c r="DI357" s="202">
        <f t="shared" si="32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3"/>
        <v>0</v>
      </c>
      <c r="DS357" s="397"/>
      <c r="DT357" s="397"/>
      <c r="DU357" s="398"/>
      <c r="DV357" s="391"/>
      <c r="DW357" s="253">
        <f t="shared" si="34"/>
        <v>0</v>
      </c>
      <c r="DX357" s="399"/>
      <c r="DY357" s="399"/>
      <c r="DZ357" s="400"/>
      <c r="EA357" s="391"/>
      <c r="EB357" s="401">
        <f t="shared" si="35"/>
        <v>0</v>
      </c>
      <c r="EC357" s="402"/>
      <c r="ED357" s="402"/>
      <c r="EE357" s="403"/>
      <c r="EF357" s="216">
        <v>0</v>
      </c>
      <c r="EG357" s="216">
        <v>0</v>
      </c>
      <c r="EH357" s="216">
        <v>0</v>
      </c>
      <c r="EI357" s="216">
        <v>0</v>
      </c>
      <c r="EJ357" s="566">
        <v>0</v>
      </c>
    </row>
    <row r="358" spans="1:140">
      <c r="A358" s="20">
        <f t="shared" si="36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6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7"/>
        <v>0</v>
      </c>
      <c r="CF358" s="190"/>
      <c r="CG358" s="191">
        <f>+SUM(BE358:BO358)*BE339/BO$2+SUM(BP358:BV358)*BP339/BV$2+BW358*BW339+BX358*BX339+BY358*BY339</f>
        <v>0</v>
      </c>
      <c r="CH358" s="234">
        <f t="shared" si="28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7"/>
        <v>0</v>
      </c>
      <c r="CW358" s="243"/>
      <c r="CX358" s="244">
        <f>+IF(DM358=0,0,IF(5*DM358/DM339&lt;2,2,5*DM358/DM339))</f>
        <v>0</v>
      </c>
      <c r="CY358" s="202">
        <f t="shared" si="30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1"/>
        <v>0</v>
      </c>
      <c r="DE358" s="246">
        <f>+DB339*DB358+DC339*DC358+DD339*DD358</f>
        <v>0</v>
      </c>
      <c r="DF358" s="190"/>
      <c r="DG358" s="243"/>
      <c r="DH358" s="202">
        <f t="shared" si="29"/>
        <v>0</v>
      </c>
      <c r="DI358" s="202">
        <f t="shared" si="32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3"/>
        <v>0</v>
      </c>
      <c r="DS358" s="397"/>
      <c r="DT358" s="397"/>
      <c r="DU358" s="398"/>
      <c r="DV358" s="391"/>
      <c r="DW358" s="253">
        <f t="shared" si="34"/>
        <v>0</v>
      </c>
      <c r="DX358" s="399"/>
      <c r="DY358" s="399"/>
      <c r="DZ358" s="400"/>
      <c r="EA358" s="391"/>
      <c r="EB358" s="401">
        <f t="shared" si="35"/>
        <v>0</v>
      </c>
      <c r="EC358" s="402"/>
      <c r="ED358" s="402"/>
      <c r="EE358" s="403"/>
      <c r="EF358" s="216">
        <v>0</v>
      </c>
      <c r="EG358" s="216">
        <v>0</v>
      </c>
      <c r="EH358" s="216">
        <v>0</v>
      </c>
      <c r="EI358" s="216">
        <v>0</v>
      </c>
      <c r="EJ358" s="566">
        <v>0</v>
      </c>
    </row>
    <row r="359" spans="1:140">
      <c r="A359" s="20">
        <f t="shared" si="36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6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7"/>
        <v>0</v>
      </c>
      <c r="CF359" s="190"/>
      <c r="CG359" s="191">
        <f>+SUM(BE359:BO359)*BE339/BO$2+SUM(BP359:BV359)*BP339/BV$2+BW359*BW339+BX359*BX339+BY359*BY339</f>
        <v>0</v>
      </c>
      <c r="CH359" s="234">
        <f t="shared" si="28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7"/>
        <v>0</v>
      </c>
      <c r="CW359" s="243"/>
      <c r="CX359" s="244">
        <f>+IF(DM359=0,0,IF(5*DM359/DM339&lt;2,2,5*DM359/DM339))</f>
        <v>0</v>
      </c>
      <c r="CY359" s="202">
        <f t="shared" si="30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1"/>
        <v>0</v>
      </c>
      <c r="DE359" s="246">
        <f>+DB339*DB359+DC339*DC359+DD339*DD359</f>
        <v>0</v>
      </c>
      <c r="DF359" s="190"/>
      <c r="DG359" s="243"/>
      <c r="DH359" s="202">
        <f t="shared" si="29"/>
        <v>0</v>
      </c>
      <c r="DI359" s="202">
        <f t="shared" si="32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3"/>
        <v>0</v>
      </c>
      <c r="DS359" s="397"/>
      <c r="DT359" s="397"/>
      <c r="DU359" s="398"/>
      <c r="DV359" s="391"/>
      <c r="DW359" s="253">
        <f t="shared" si="34"/>
        <v>0</v>
      </c>
      <c r="DX359" s="399"/>
      <c r="DY359" s="399"/>
      <c r="DZ359" s="400"/>
      <c r="EA359" s="391"/>
      <c r="EB359" s="401">
        <f t="shared" si="35"/>
        <v>0</v>
      </c>
      <c r="EC359" s="402"/>
      <c r="ED359" s="402"/>
      <c r="EE359" s="403"/>
      <c r="EF359" s="216">
        <v>0</v>
      </c>
      <c r="EG359" s="216">
        <v>0</v>
      </c>
      <c r="EH359" s="216">
        <v>0</v>
      </c>
      <c r="EI359" s="216">
        <v>0</v>
      </c>
      <c r="EJ359" s="566">
        <v>0</v>
      </c>
    </row>
    <row r="360" spans="1:140">
      <c r="A360" s="20">
        <f t="shared" si="36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6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7"/>
        <v>0</v>
      </c>
      <c r="CF360" s="190"/>
      <c r="CG360" s="191">
        <f>+SUM(BE360:BO360)*BE339/BO$2+SUM(BP360:BV360)*BP339/BV$2+BW360*BW339+BX360*BX339+BY360*BY339</f>
        <v>0</v>
      </c>
      <c r="CH360" s="234">
        <f t="shared" si="28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7"/>
        <v>0</v>
      </c>
      <c r="CW360" s="243"/>
      <c r="CX360" s="244">
        <f>+IF(DM360=0,0,IF(5*DM360/DM339&lt;2,2,5*DM360/DM339))</f>
        <v>0</v>
      </c>
      <c r="CY360" s="202">
        <f t="shared" si="30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1"/>
        <v>0</v>
      </c>
      <c r="DE360" s="246">
        <f>+DB339*DB360+DC339*DC360+DD339*DD360</f>
        <v>0</v>
      </c>
      <c r="DF360" s="190"/>
      <c r="DG360" s="243"/>
      <c r="DH360" s="202">
        <f t="shared" si="29"/>
        <v>0</v>
      </c>
      <c r="DI360" s="202">
        <f t="shared" si="32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3"/>
        <v>0</v>
      </c>
      <c r="DS360" s="397"/>
      <c r="DT360" s="397"/>
      <c r="DU360" s="398"/>
      <c r="DV360" s="391"/>
      <c r="DW360" s="253">
        <f t="shared" si="34"/>
        <v>0</v>
      </c>
      <c r="DX360" s="399"/>
      <c r="DY360" s="399"/>
      <c r="DZ360" s="400"/>
      <c r="EA360" s="391"/>
      <c r="EB360" s="401">
        <f t="shared" si="35"/>
        <v>0</v>
      </c>
      <c r="EC360" s="402"/>
      <c r="ED360" s="402"/>
      <c r="EE360" s="403"/>
      <c r="EF360" s="216">
        <v>0</v>
      </c>
      <c r="EG360" s="216">
        <v>0</v>
      </c>
      <c r="EH360" s="216">
        <v>0</v>
      </c>
      <c r="EI360" s="216">
        <v>0</v>
      </c>
      <c r="EJ360" s="566">
        <v>0</v>
      </c>
    </row>
    <row r="361" spans="1:140">
      <c r="A361" s="20">
        <f t="shared" si="36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6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7"/>
        <v>0</v>
      </c>
      <c r="CF361" s="190"/>
      <c r="CG361" s="191">
        <f>+SUM(BE361:BO361)*BE339/BO$2+SUM(BP361:BV361)*BP339/BV$2+BW361*BW339+BX361*BX339+BY361*BY339</f>
        <v>0</v>
      </c>
      <c r="CH361" s="234">
        <f t="shared" si="28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7"/>
        <v>0</v>
      </c>
      <c r="CW361" s="243"/>
      <c r="CX361" s="244">
        <f>+IF(DM361=0,0,IF(5*DM361/DM339&lt;2,2,5*DM361/DM339))</f>
        <v>0</v>
      </c>
      <c r="CY361" s="202">
        <f t="shared" si="30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1"/>
        <v>0</v>
      </c>
      <c r="DE361" s="246">
        <f>+DB339*DB361+DC339*DC361+DD339*DD361</f>
        <v>0</v>
      </c>
      <c r="DF361" s="190"/>
      <c r="DG361" s="243"/>
      <c r="DH361" s="202">
        <f t="shared" si="29"/>
        <v>0</v>
      </c>
      <c r="DI361" s="202">
        <f t="shared" si="32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3"/>
        <v>0</v>
      </c>
      <c r="DS361" s="397"/>
      <c r="DT361" s="397"/>
      <c r="DU361" s="398"/>
      <c r="DV361" s="391"/>
      <c r="DW361" s="253">
        <f t="shared" si="34"/>
        <v>0</v>
      </c>
      <c r="DX361" s="399"/>
      <c r="DY361" s="399"/>
      <c r="DZ361" s="400"/>
      <c r="EA361" s="391"/>
      <c r="EB361" s="401">
        <f t="shared" si="35"/>
        <v>0</v>
      </c>
      <c r="EC361" s="402"/>
      <c r="ED361" s="402"/>
      <c r="EE361" s="403"/>
      <c r="EF361" s="216">
        <v>0</v>
      </c>
      <c r="EG361" s="216">
        <v>0</v>
      </c>
      <c r="EH361" s="216">
        <v>0</v>
      </c>
      <c r="EI361" s="216">
        <v>0</v>
      </c>
      <c r="EJ361" s="566">
        <v>0</v>
      </c>
    </row>
    <row r="362" spans="1:140">
      <c r="A362" s="20">
        <f t="shared" si="36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6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7"/>
        <v>0</v>
      </c>
      <c r="CF362" s="190"/>
      <c r="CG362" s="191">
        <f>+SUM(BE362:BO362)*BE339/BO$2+SUM(BP362:BV362)*BP339/BV$2+BW362*BW339+BX362*BX339+BY362*BY339</f>
        <v>0</v>
      </c>
      <c r="CH362" s="234">
        <f t="shared" si="28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7"/>
        <v>0</v>
      </c>
      <c r="CW362" s="243"/>
      <c r="CX362" s="244">
        <f>+IF(DM362=0,0,IF(5*DM362/DM339&lt;2,2,5*DM362/DM339))</f>
        <v>0</v>
      </c>
      <c r="CY362" s="202">
        <f t="shared" si="30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1"/>
        <v>0</v>
      </c>
      <c r="DE362" s="246">
        <f>+DB339*DB362+DC339*DC362+DD339*DD362</f>
        <v>0</v>
      </c>
      <c r="DF362" s="190"/>
      <c r="DG362" s="243"/>
      <c r="DH362" s="202">
        <f t="shared" si="29"/>
        <v>0</v>
      </c>
      <c r="DI362" s="202">
        <f t="shared" si="32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3"/>
        <v>0</v>
      </c>
      <c r="DS362" s="397"/>
      <c r="DT362" s="397"/>
      <c r="DU362" s="398"/>
      <c r="DV362" s="391"/>
      <c r="DW362" s="253">
        <f t="shared" si="34"/>
        <v>0</v>
      </c>
      <c r="DX362" s="399"/>
      <c r="DY362" s="399"/>
      <c r="DZ362" s="400"/>
      <c r="EA362" s="391"/>
      <c r="EB362" s="401">
        <f t="shared" si="35"/>
        <v>0</v>
      </c>
      <c r="EC362" s="402"/>
      <c r="ED362" s="402"/>
      <c r="EE362" s="403"/>
      <c r="EF362" s="216">
        <v>0</v>
      </c>
      <c r="EG362" s="216">
        <v>0</v>
      </c>
      <c r="EH362" s="216">
        <v>0</v>
      </c>
      <c r="EI362" s="216">
        <v>0</v>
      </c>
      <c r="EJ362" s="566">
        <v>0</v>
      </c>
    </row>
    <row r="363" spans="1:140">
      <c r="A363" s="20">
        <f t="shared" si="36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6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7"/>
        <v>0</v>
      </c>
      <c r="CF363" s="190"/>
      <c r="CG363" s="191">
        <f>+SUM(BE363:BO363)*BE339/BO$2+SUM(BP363:BV363)*BP339/BV$2+BW363*BW339+BX363*BX339+BY363*BY339</f>
        <v>0</v>
      </c>
      <c r="CH363" s="234">
        <f t="shared" si="28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7"/>
        <v>0</v>
      </c>
      <c r="CW363" s="243"/>
      <c r="CX363" s="244">
        <f>+IF(DM363=0,0,IF(5*DM363/DM339&lt;2,2,5*DM363/DM339))</f>
        <v>0</v>
      </c>
      <c r="CY363" s="202">
        <f t="shared" si="30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1"/>
        <v>0</v>
      </c>
      <c r="DE363" s="246">
        <f>+DB339*DB363+DC339*DC363+DD339*DD363</f>
        <v>0</v>
      </c>
      <c r="DF363" s="190"/>
      <c r="DG363" s="243"/>
      <c r="DH363" s="202">
        <f t="shared" si="29"/>
        <v>0</v>
      </c>
      <c r="DI363" s="202">
        <f t="shared" si="32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3"/>
        <v>0</v>
      </c>
      <c r="DS363" s="397"/>
      <c r="DT363" s="397"/>
      <c r="DU363" s="398"/>
      <c r="DV363" s="391"/>
      <c r="DW363" s="253">
        <f t="shared" si="34"/>
        <v>0</v>
      </c>
      <c r="DX363" s="399"/>
      <c r="DY363" s="399"/>
      <c r="DZ363" s="400"/>
      <c r="EA363" s="391"/>
      <c r="EB363" s="401">
        <f t="shared" si="35"/>
        <v>0</v>
      </c>
      <c r="EC363" s="402"/>
      <c r="ED363" s="402"/>
      <c r="EE363" s="403"/>
      <c r="EF363" s="216">
        <v>0</v>
      </c>
      <c r="EG363" s="216">
        <v>0</v>
      </c>
      <c r="EH363" s="216">
        <v>0</v>
      </c>
      <c r="EI363" s="216">
        <v>0</v>
      </c>
      <c r="EJ363" s="566">
        <v>0</v>
      </c>
    </row>
    <row r="364" spans="1:140">
      <c r="A364" s="20">
        <f t="shared" si="36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6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7"/>
        <v>0</v>
      </c>
      <c r="CF364" s="190"/>
      <c r="CG364" s="191">
        <f>+SUM(BE364:BO364)*BE339/BO$2+SUM(BP364:BV364)*BP339/BV$2+BW364*BW339+BX364*BX339+BY364*BY339</f>
        <v>0</v>
      </c>
      <c r="CH364" s="234">
        <f t="shared" si="28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7"/>
        <v>0</v>
      </c>
      <c r="CW364" s="243"/>
      <c r="CX364" s="244">
        <f>+IF(DM364=0,0,IF(5*DM364/DM339&lt;2,2,5*DM364/DM339))</f>
        <v>0</v>
      </c>
      <c r="CY364" s="202">
        <f t="shared" si="30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1"/>
        <v>0</v>
      </c>
      <c r="DE364" s="246">
        <f>+DB339*DB364+DC339*DC364+DD339*DD364</f>
        <v>0</v>
      </c>
      <c r="DF364" s="190"/>
      <c r="DG364" s="243"/>
      <c r="DH364" s="202">
        <f t="shared" si="29"/>
        <v>0</v>
      </c>
      <c r="DI364" s="202">
        <f t="shared" si="32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3"/>
        <v>0</v>
      </c>
      <c r="DS364" s="397"/>
      <c r="DT364" s="397"/>
      <c r="DU364" s="398"/>
      <c r="DV364" s="391"/>
      <c r="DW364" s="253">
        <f t="shared" si="34"/>
        <v>0</v>
      </c>
      <c r="DX364" s="399"/>
      <c r="DY364" s="399"/>
      <c r="DZ364" s="400"/>
      <c r="EA364" s="391"/>
      <c r="EB364" s="401">
        <f t="shared" si="35"/>
        <v>0</v>
      </c>
      <c r="EC364" s="402"/>
      <c r="ED364" s="402"/>
      <c r="EE364" s="403"/>
      <c r="EF364" s="216">
        <v>0</v>
      </c>
      <c r="EG364" s="216">
        <v>0</v>
      </c>
      <c r="EH364" s="216">
        <v>0</v>
      </c>
      <c r="EI364" s="216">
        <v>0</v>
      </c>
      <c r="EJ364" s="566">
        <v>0</v>
      </c>
    </row>
    <row r="365" spans="1:140">
      <c r="A365" s="20">
        <f t="shared" si="36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6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7"/>
        <v>0</v>
      </c>
      <c r="CF365" s="190"/>
      <c r="CG365" s="191">
        <f>+SUM(BE365:BO365)*BE339/BO$2+SUM(BP365:BV365)*BP339/BV$2+BW365*BW339+BX365*BX339+BY365*BY339</f>
        <v>0</v>
      </c>
      <c r="CH365" s="234">
        <f t="shared" si="28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7"/>
        <v>0</v>
      </c>
      <c r="CW365" s="243"/>
      <c r="CX365" s="244">
        <f>+IF(DM365=0,0,IF(5*DM365/DM339&lt;2,2,5*DM365/DM339))</f>
        <v>0</v>
      </c>
      <c r="CY365" s="202">
        <f t="shared" si="30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1"/>
        <v>0</v>
      </c>
      <c r="DE365" s="246">
        <f>+DB339*DB365+DC339*DC365+DD339*DD365</f>
        <v>0</v>
      </c>
      <c r="DF365" s="190"/>
      <c r="DG365" s="243"/>
      <c r="DH365" s="202">
        <f t="shared" si="29"/>
        <v>0</v>
      </c>
      <c r="DI365" s="202">
        <f t="shared" si="32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3"/>
        <v>0</v>
      </c>
      <c r="DS365" s="397"/>
      <c r="DT365" s="397"/>
      <c r="DU365" s="398"/>
      <c r="DV365" s="391"/>
      <c r="DW365" s="253">
        <f t="shared" si="34"/>
        <v>0</v>
      </c>
      <c r="DX365" s="399"/>
      <c r="DY365" s="399"/>
      <c r="DZ365" s="400"/>
      <c r="EA365" s="391"/>
      <c r="EB365" s="401">
        <f t="shared" si="35"/>
        <v>0</v>
      </c>
      <c r="EC365" s="402"/>
      <c r="ED365" s="402"/>
      <c r="EE365" s="403"/>
      <c r="EF365" s="216">
        <v>0</v>
      </c>
      <c r="EG365" s="216">
        <v>0</v>
      </c>
      <c r="EH365" s="216">
        <v>0</v>
      </c>
      <c r="EI365" s="216">
        <v>0</v>
      </c>
      <c r="EJ365" s="566">
        <v>0</v>
      </c>
    </row>
    <row r="366" spans="1:140">
      <c r="A366" s="20">
        <f t="shared" si="36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6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7"/>
        <v>0</v>
      </c>
      <c r="CF366" s="190"/>
      <c r="CG366" s="191">
        <f>+SUM(BE366:BO366)*BE339/BO$2+SUM(BP366:BV366)*BP339/BV$2+BW366*BW339+BX366*BX339+BY366*BY339</f>
        <v>0</v>
      </c>
      <c r="CH366" s="234">
        <f t="shared" si="28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7"/>
        <v>0</v>
      </c>
      <c r="CW366" s="243"/>
      <c r="CX366" s="244">
        <f>+IF(DM366=0,0,IF(5*DM366/DM339&lt;2,2,5*DM366/DM339))</f>
        <v>0</v>
      </c>
      <c r="CY366" s="202">
        <f t="shared" si="30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1"/>
        <v>0</v>
      </c>
      <c r="DE366" s="246">
        <f>+DB339*DB366+DC339*DC366+DD339*DD366</f>
        <v>0</v>
      </c>
      <c r="DF366" s="190"/>
      <c r="DG366" s="243"/>
      <c r="DH366" s="202">
        <f t="shared" si="29"/>
        <v>0</v>
      </c>
      <c r="DI366" s="202">
        <f t="shared" si="32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3"/>
        <v>0</v>
      </c>
      <c r="DS366" s="397"/>
      <c r="DT366" s="397"/>
      <c r="DU366" s="398"/>
      <c r="DV366" s="391"/>
      <c r="DW366" s="253">
        <f t="shared" si="34"/>
        <v>0</v>
      </c>
      <c r="DX366" s="399"/>
      <c r="DY366" s="399"/>
      <c r="DZ366" s="400"/>
      <c r="EA366" s="391"/>
      <c r="EB366" s="401">
        <f t="shared" si="35"/>
        <v>0</v>
      </c>
      <c r="EC366" s="402"/>
      <c r="ED366" s="402"/>
      <c r="EE366" s="403"/>
      <c r="EF366" s="216">
        <v>0</v>
      </c>
      <c r="EG366" s="216">
        <v>0</v>
      </c>
      <c r="EH366" s="216">
        <v>0</v>
      </c>
      <c r="EI366" s="216">
        <v>0</v>
      </c>
      <c r="EJ366" s="566">
        <v>0</v>
      </c>
    </row>
    <row r="367" spans="1:140">
      <c r="A367" s="20">
        <f t="shared" si="36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6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7"/>
        <v>0</v>
      </c>
      <c r="CF367" s="190"/>
      <c r="CG367" s="191">
        <f>+SUM(BE367:BO367)*BE339/BO$2+SUM(BP367:BV367)*BP339/BV$2+BW367*BW339+BX367*BX339+BY367*BY339</f>
        <v>0</v>
      </c>
      <c r="CH367" s="234">
        <f t="shared" si="28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7"/>
        <v>0</v>
      </c>
      <c r="CW367" s="243"/>
      <c r="CX367" s="244">
        <f>+IF(DM367=0,0,IF(5*DM367/DM339&lt;2,2,5*DM367/DM339))</f>
        <v>0</v>
      </c>
      <c r="CY367" s="202">
        <f t="shared" si="30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1"/>
        <v>0</v>
      </c>
      <c r="DE367" s="246">
        <f>+DB339*DB367+DC339*DC367+DD339*DD367</f>
        <v>0</v>
      </c>
      <c r="DF367" s="190"/>
      <c r="DG367" s="243"/>
      <c r="DH367" s="202">
        <f t="shared" si="29"/>
        <v>0</v>
      </c>
      <c r="DI367" s="202">
        <f t="shared" si="32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3"/>
        <v>0</v>
      </c>
      <c r="DS367" s="397"/>
      <c r="DT367" s="397"/>
      <c r="DU367" s="398"/>
      <c r="DV367" s="391"/>
      <c r="DW367" s="253">
        <f t="shared" si="34"/>
        <v>0</v>
      </c>
      <c r="DX367" s="399"/>
      <c r="DY367" s="399"/>
      <c r="DZ367" s="400"/>
      <c r="EA367" s="391"/>
      <c r="EB367" s="401">
        <f t="shared" si="35"/>
        <v>0</v>
      </c>
      <c r="EC367" s="402"/>
      <c r="ED367" s="402"/>
      <c r="EE367" s="403"/>
      <c r="EF367" s="216">
        <v>0</v>
      </c>
      <c r="EG367" s="216">
        <v>0</v>
      </c>
      <c r="EH367" s="216">
        <v>0</v>
      </c>
      <c r="EI367" s="216">
        <v>0</v>
      </c>
      <c r="EJ367" s="566">
        <v>0</v>
      </c>
    </row>
    <row r="368" spans="1:140">
      <c r="A368" s="20">
        <f t="shared" si="36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6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7"/>
        <v>0</v>
      </c>
      <c r="CF368" s="190"/>
      <c r="CG368" s="191">
        <f>+SUM(BE368:BO368)*BE339/BO$2+SUM(BP368:BV368)*BP339/BV$2+BW368*BW339+BX368*BX339+BY368*BY339</f>
        <v>0</v>
      </c>
      <c r="CH368" s="234">
        <f t="shared" si="28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7"/>
        <v>0</v>
      </c>
      <c r="CW368" s="243"/>
      <c r="CX368" s="244">
        <f>+IF(DM368=0,0,IF(5*DM368/DM339&lt;2,2,5*DM368/DM339))</f>
        <v>0</v>
      </c>
      <c r="CY368" s="202">
        <f t="shared" si="30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1"/>
        <v>0</v>
      </c>
      <c r="DE368" s="246">
        <f>+DB339*DB368+DC339*DC368+DD339*DD368</f>
        <v>0</v>
      </c>
      <c r="DF368" s="190"/>
      <c r="DG368" s="243"/>
      <c r="DH368" s="202">
        <f t="shared" si="29"/>
        <v>0</v>
      </c>
      <c r="DI368" s="202">
        <f t="shared" si="32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3"/>
        <v>0</v>
      </c>
      <c r="DS368" s="397"/>
      <c r="DT368" s="397"/>
      <c r="DU368" s="398"/>
      <c r="DV368" s="391"/>
      <c r="DW368" s="253">
        <f t="shared" si="34"/>
        <v>0</v>
      </c>
      <c r="DX368" s="399"/>
      <c r="DY368" s="399"/>
      <c r="DZ368" s="400"/>
      <c r="EA368" s="391"/>
      <c r="EB368" s="401">
        <f t="shared" si="35"/>
        <v>0</v>
      </c>
      <c r="EC368" s="402"/>
      <c r="ED368" s="402"/>
      <c r="EE368" s="403"/>
      <c r="EF368" s="216">
        <v>0</v>
      </c>
      <c r="EG368" s="216">
        <v>0</v>
      </c>
      <c r="EH368" s="216">
        <v>0</v>
      </c>
      <c r="EI368" s="216">
        <v>0</v>
      </c>
      <c r="EJ368" s="566">
        <v>0</v>
      </c>
    </row>
    <row r="369" spans="1:140">
      <c r="A369" s="20">
        <f t="shared" si="36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6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7"/>
        <v>0</v>
      </c>
      <c r="CF369" s="190"/>
      <c r="CG369" s="191">
        <f>+SUM(BE369:BO369)*BE339/BO$2+SUM(BP369:BV369)*BP339/BV$2+BW369*BW339+BX369*BX339+BY369*BY339</f>
        <v>0</v>
      </c>
      <c r="CH369" s="234">
        <f t="shared" si="28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7"/>
        <v>0</v>
      </c>
      <c r="CW369" s="243"/>
      <c r="CX369" s="244">
        <f>+IF(DM369=0,0,IF(5*DM369/DM339&lt;2,2,5*DM369/DM339))</f>
        <v>0</v>
      </c>
      <c r="CY369" s="202">
        <f t="shared" si="30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1"/>
        <v>0</v>
      </c>
      <c r="DE369" s="246">
        <f>+DB339*DB369+DC339*DC369+DD339*DD369</f>
        <v>0</v>
      </c>
      <c r="DF369" s="190"/>
      <c r="DG369" s="243"/>
      <c r="DH369" s="202">
        <f t="shared" si="29"/>
        <v>0</v>
      </c>
      <c r="DI369" s="202">
        <f t="shared" si="32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3"/>
        <v>0</v>
      </c>
      <c r="DS369" s="397"/>
      <c r="DT369" s="397"/>
      <c r="DU369" s="398"/>
      <c r="DV369" s="391"/>
      <c r="DW369" s="253">
        <f t="shared" si="34"/>
        <v>0</v>
      </c>
      <c r="DX369" s="399"/>
      <c r="DY369" s="399"/>
      <c r="DZ369" s="400"/>
      <c r="EA369" s="391"/>
      <c r="EB369" s="401">
        <f t="shared" si="35"/>
        <v>0</v>
      </c>
      <c r="EC369" s="402"/>
      <c r="ED369" s="402"/>
      <c r="EE369" s="403"/>
      <c r="EF369" s="216">
        <v>0</v>
      </c>
      <c r="EG369" s="216">
        <v>0</v>
      </c>
      <c r="EH369" s="216">
        <v>0</v>
      </c>
      <c r="EI369" s="216">
        <v>0</v>
      </c>
      <c r="EJ369" s="566">
        <v>0</v>
      </c>
    </row>
    <row r="370" spans="1:140">
      <c r="A370" s="20">
        <f t="shared" si="36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6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7"/>
        <v>0</v>
      </c>
      <c r="CF370" s="190"/>
      <c r="CG370" s="191">
        <f>+SUM(BE370:BO370)*BE339/BO$2+SUM(BP370:BV370)*BP339/BV$2+BW370*BW339+BX370*BX339+BY370*BY339</f>
        <v>0</v>
      </c>
      <c r="CH370" s="234">
        <f t="shared" si="28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7"/>
        <v>0</v>
      </c>
      <c r="CW370" s="243"/>
      <c r="CX370" s="244">
        <f>+IF(DM370=0,0,IF(5*DM370/DM339&lt;2,2,5*DM370/DM339))</f>
        <v>0</v>
      </c>
      <c r="CY370" s="202">
        <f t="shared" si="30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1"/>
        <v>0</v>
      </c>
      <c r="DE370" s="246">
        <f>+DB339*DB370+DC339*DC370+DD339*DD370</f>
        <v>0</v>
      </c>
      <c r="DF370" s="190"/>
      <c r="DG370" s="243"/>
      <c r="DH370" s="202">
        <f t="shared" si="29"/>
        <v>0</v>
      </c>
      <c r="DI370" s="202">
        <f t="shared" si="32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3"/>
        <v>0</v>
      </c>
      <c r="DS370" s="397"/>
      <c r="DT370" s="397"/>
      <c r="DU370" s="398"/>
      <c r="DV370" s="391"/>
      <c r="DW370" s="253">
        <f t="shared" si="34"/>
        <v>0</v>
      </c>
      <c r="DX370" s="399"/>
      <c r="DY370" s="399"/>
      <c r="DZ370" s="400"/>
      <c r="EA370" s="391"/>
      <c r="EB370" s="401">
        <f t="shared" si="35"/>
        <v>0</v>
      </c>
      <c r="EC370" s="402"/>
      <c r="ED370" s="402"/>
      <c r="EE370" s="403"/>
      <c r="EF370" s="216">
        <v>0</v>
      </c>
      <c r="EG370" s="216">
        <v>0</v>
      </c>
      <c r="EH370" s="216">
        <v>0</v>
      </c>
      <c r="EI370" s="216">
        <v>0</v>
      </c>
      <c r="EJ370" s="566">
        <v>0</v>
      </c>
    </row>
    <row r="371" spans="1:140">
      <c r="A371" s="20">
        <f t="shared" si="36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6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7"/>
        <v>0</v>
      </c>
      <c r="CF371" s="190"/>
      <c r="CG371" s="191">
        <f>+SUM(BE371:BO371)*BE339/BO$2+SUM(BP371:BV371)*BP339/BV$2+BW371*BW339+BX371*BX339+BY371*BY339</f>
        <v>0</v>
      </c>
      <c r="CH371" s="234">
        <f t="shared" si="28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7"/>
        <v>0</v>
      </c>
      <c r="CW371" s="243"/>
      <c r="CX371" s="244">
        <f>+IF(DM371=0,0,IF(5*DM371/DM339&lt;2,2,5*DM371/DM339))</f>
        <v>0</v>
      </c>
      <c r="CY371" s="202">
        <f t="shared" si="30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1"/>
        <v>0</v>
      </c>
      <c r="DE371" s="246">
        <f>+DB339*DB371+DC339*DC371+DD339*DD371</f>
        <v>0</v>
      </c>
      <c r="DF371" s="190"/>
      <c r="DG371" s="243"/>
      <c r="DH371" s="202">
        <f t="shared" si="29"/>
        <v>0</v>
      </c>
      <c r="DI371" s="202">
        <f t="shared" si="32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3"/>
        <v>0</v>
      </c>
      <c r="DS371" s="397"/>
      <c r="DT371" s="397"/>
      <c r="DU371" s="398"/>
      <c r="DV371" s="391"/>
      <c r="DW371" s="253">
        <f t="shared" si="34"/>
        <v>0</v>
      </c>
      <c r="DX371" s="399"/>
      <c r="DY371" s="399"/>
      <c r="DZ371" s="400"/>
      <c r="EA371" s="391"/>
      <c r="EB371" s="401">
        <f t="shared" si="35"/>
        <v>0</v>
      </c>
      <c r="EC371" s="402"/>
      <c r="ED371" s="402"/>
      <c r="EE371" s="403"/>
      <c r="EF371" s="216">
        <v>0</v>
      </c>
      <c r="EG371" s="216">
        <v>0</v>
      </c>
      <c r="EH371" s="216">
        <v>0</v>
      </c>
      <c r="EI371" s="216">
        <v>0</v>
      </c>
      <c r="EJ371" s="566">
        <v>0</v>
      </c>
    </row>
    <row r="372" spans="1:140">
      <c r="A372" s="20">
        <f t="shared" si="36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6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7"/>
        <v>0</v>
      </c>
      <c r="CF372" s="190"/>
      <c r="CG372" s="191">
        <f>+SUM(BE372:BO372)*BE339/BO$2+SUM(BP372:BV372)*BP339/BV$2+BW372*BW339+BX372*BX339+BY372*BY339</f>
        <v>0</v>
      </c>
      <c r="CH372" s="234">
        <f t="shared" si="28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7"/>
        <v>0</v>
      </c>
      <c r="CW372" s="243"/>
      <c r="CX372" s="244">
        <f>+IF(DM372=0,0,IF(5*DM372/DM339&lt;2,2,5*DM372/DM339))</f>
        <v>0</v>
      </c>
      <c r="CY372" s="202">
        <f t="shared" si="30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1"/>
        <v>0</v>
      </c>
      <c r="DE372" s="246">
        <f>+DB339*DB372+DC339*DC372+DD339*DD372</f>
        <v>0</v>
      </c>
      <c r="DF372" s="190"/>
      <c r="DG372" s="243"/>
      <c r="DH372" s="202">
        <f t="shared" si="29"/>
        <v>0</v>
      </c>
      <c r="DI372" s="202">
        <f t="shared" si="32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3"/>
        <v>0</v>
      </c>
      <c r="DS372" s="397"/>
      <c r="DT372" s="397"/>
      <c r="DU372" s="398"/>
      <c r="DV372" s="391"/>
      <c r="DW372" s="253">
        <f t="shared" si="34"/>
        <v>0</v>
      </c>
      <c r="DX372" s="399"/>
      <c r="DY372" s="399"/>
      <c r="DZ372" s="400"/>
      <c r="EA372" s="391"/>
      <c r="EB372" s="401">
        <f t="shared" si="35"/>
        <v>0</v>
      </c>
      <c r="EC372" s="402"/>
      <c r="ED372" s="402"/>
      <c r="EE372" s="403"/>
      <c r="EF372" s="216">
        <v>0</v>
      </c>
      <c r="EG372" s="216">
        <v>0</v>
      </c>
      <c r="EH372" s="216">
        <v>0</v>
      </c>
      <c r="EI372" s="216">
        <v>0</v>
      </c>
      <c r="EJ372" s="566">
        <v>0</v>
      </c>
    </row>
    <row r="373" spans="1:140">
      <c r="A373" s="20">
        <f t="shared" si="36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6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7"/>
        <v>0</v>
      </c>
      <c r="CF373" s="190"/>
      <c r="CG373" s="191">
        <f>+SUM(BE373:BO373)*BE339/BO$2+SUM(BP373:BV373)*BP339/BV$2+BW373*BW339+BX373*BX339+BY373*BY339</f>
        <v>0</v>
      </c>
      <c r="CH373" s="234">
        <f t="shared" si="28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7"/>
        <v>0</v>
      </c>
      <c r="CW373" s="243"/>
      <c r="CX373" s="244">
        <f>+IF(DM373=0,0,IF(5*DM373/DM339&lt;2,2,5*DM373/DM339))</f>
        <v>0</v>
      </c>
      <c r="CY373" s="202">
        <f t="shared" si="30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1"/>
        <v>0</v>
      </c>
      <c r="DE373" s="246">
        <f>+DB339*DB373+DC339*DC373+DD339*DD373</f>
        <v>0</v>
      </c>
      <c r="DF373" s="190"/>
      <c r="DG373" s="243"/>
      <c r="DH373" s="202">
        <f t="shared" si="29"/>
        <v>0</v>
      </c>
      <c r="DI373" s="202">
        <f t="shared" si="32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3"/>
        <v>0</v>
      </c>
      <c r="DS373" s="397"/>
      <c r="DT373" s="397"/>
      <c r="DU373" s="398"/>
      <c r="DV373" s="391"/>
      <c r="DW373" s="253">
        <f t="shared" si="34"/>
        <v>0</v>
      </c>
      <c r="DX373" s="399"/>
      <c r="DY373" s="399"/>
      <c r="DZ373" s="400"/>
      <c r="EA373" s="391"/>
      <c r="EB373" s="401">
        <f t="shared" si="35"/>
        <v>0</v>
      </c>
      <c r="EC373" s="402"/>
      <c r="ED373" s="402"/>
      <c r="EE373" s="403"/>
      <c r="EF373" s="216">
        <v>0</v>
      </c>
      <c r="EG373" s="216">
        <v>0</v>
      </c>
      <c r="EH373" s="216">
        <v>0</v>
      </c>
      <c r="EI373" s="216">
        <v>0</v>
      </c>
      <c r="EJ373" s="566">
        <v>0</v>
      </c>
    </row>
    <row r="374" spans="1:140">
      <c r="A374" s="20">
        <f t="shared" si="36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6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7"/>
        <v>0</v>
      </c>
      <c r="CF374" s="190"/>
      <c r="CG374" s="191">
        <f>+SUM(BE374:BO374)*BE339/BO$2+SUM(BP374:BV374)*BP339/BV$2+BW374*BW339+BX374*BX339+BY374*BY339</f>
        <v>0</v>
      </c>
      <c r="CH374" s="234">
        <f t="shared" si="28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7"/>
        <v>0</v>
      </c>
      <c r="CW374" s="243"/>
      <c r="CX374" s="244">
        <f>+IF(DM374=0,0,IF(5*DM374/DM339&lt;2,2,5*DM374/DM339))</f>
        <v>0</v>
      </c>
      <c r="CY374" s="202">
        <f t="shared" si="30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1"/>
        <v>0</v>
      </c>
      <c r="DE374" s="246">
        <f>+DB339*DB374+DC339*DC374+DD339*DD374</f>
        <v>0</v>
      </c>
      <c r="DF374" s="190"/>
      <c r="DG374" s="243"/>
      <c r="DH374" s="202">
        <f t="shared" si="29"/>
        <v>0</v>
      </c>
      <c r="DI374" s="202">
        <f t="shared" si="32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3"/>
        <v>0</v>
      </c>
      <c r="DS374" s="397"/>
      <c r="DT374" s="397"/>
      <c r="DU374" s="398"/>
      <c r="DV374" s="391"/>
      <c r="DW374" s="253">
        <f t="shared" si="34"/>
        <v>0</v>
      </c>
      <c r="DX374" s="399"/>
      <c r="DY374" s="399"/>
      <c r="DZ374" s="400"/>
      <c r="EA374" s="391"/>
      <c r="EB374" s="401">
        <f t="shared" si="35"/>
        <v>0</v>
      </c>
      <c r="EC374" s="402"/>
      <c r="ED374" s="402"/>
      <c r="EE374" s="403"/>
      <c r="EF374" s="216">
        <v>0</v>
      </c>
      <c r="EG374" s="216">
        <v>0</v>
      </c>
      <c r="EH374" s="216">
        <v>0</v>
      </c>
      <c r="EI374" s="216">
        <v>0</v>
      </c>
      <c r="EJ374" s="566">
        <v>0</v>
      </c>
    </row>
    <row r="375" spans="1:140">
      <c r="A375" s="20">
        <f t="shared" si="36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6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7"/>
        <v>0</v>
      </c>
      <c r="CF375" s="190"/>
      <c r="CG375" s="191">
        <f>+SUM(BE375:BO375)*BE339/BO$2+SUM(BP375:BV375)*BP339/BV$2+BW375*BW339+BX375*BX339+BY375*BY339</f>
        <v>0</v>
      </c>
      <c r="CH375" s="234">
        <f t="shared" si="28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7"/>
        <v>0</v>
      </c>
      <c r="CW375" s="243"/>
      <c r="CX375" s="244">
        <f>+IF(DM375=0,0,IF(5*DM375/DM339&lt;2,2,5*DM375/DM339))</f>
        <v>0</v>
      </c>
      <c r="CY375" s="202">
        <f t="shared" si="30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1"/>
        <v>0</v>
      </c>
      <c r="DE375" s="246">
        <f>+DB339*DB375+DC339*DC375+DD339*DD375</f>
        <v>0</v>
      </c>
      <c r="DF375" s="190"/>
      <c r="DG375" s="243"/>
      <c r="DH375" s="202">
        <f t="shared" si="29"/>
        <v>0</v>
      </c>
      <c r="DI375" s="202">
        <f t="shared" si="32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3"/>
        <v>0</v>
      </c>
      <c r="DS375" s="397"/>
      <c r="DT375" s="397"/>
      <c r="DU375" s="398"/>
      <c r="DV375" s="391"/>
      <c r="DW375" s="253">
        <f t="shared" si="34"/>
        <v>0</v>
      </c>
      <c r="DX375" s="399"/>
      <c r="DY375" s="399"/>
      <c r="DZ375" s="400"/>
      <c r="EA375" s="391"/>
      <c r="EB375" s="401">
        <f t="shared" si="35"/>
        <v>0</v>
      </c>
      <c r="EC375" s="402"/>
      <c r="ED375" s="402"/>
      <c r="EE375" s="403"/>
      <c r="EF375" s="216">
        <v>0</v>
      </c>
      <c r="EG375" s="216">
        <v>0</v>
      </c>
      <c r="EH375" s="216">
        <v>0</v>
      </c>
      <c r="EI375" s="216">
        <v>0</v>
      </c>
      <c r="EJ375" s="566">
        <v>0</v>
      </c>
    </row>
    <row r="376" spans="1:140">
      <c r="A376" s="20">
        <f t="shared" si="36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6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7"/>
        <v>0</v>
      </c>
      <c r="CF376" s="190"/>
      <c r="CG376" s="191">
        <f>+SUM(BE376:BO376)*BE339/BO$2+SUM(BP376:BV376)*BP339/BV$2+BW376*BW339+BX376*BX339+BY376*BY339</f>
        <v>0</v>
      </c>
      <c r="CH376" s="234">
        <f t="shared" si="28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7"/>
        <v>0</v>
      </c>
      <c r="CW376" s="243"/>
      <c r="CX376" s="244">
        <f>+IF(DM376=0,0,IF(5*DM376/DM339&lt;2,2,5*DM376/DM339))</f>
        <v>0</v>
      </c>
      <c r="CY376" s="202">
        <f t="shared" si="30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1"/>
        <v>0</v>
      </c>
      <c r="DE376" s="246">
        <f>+DB339*DB376+DC339*DC376+DD339*DD376</f>
        <v>0</v>
      </c>
      <c r="DF376" s="190"/>
      <c r="DG376" s="243"/>
      <c r="DH376" s="202">
        <f t="shared" si="29"/>
        <v>0</v>
      </c>
      <c r="DI376" s="202">
        <f t="shared" si="32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3"/>
        <v>0</v>
      </c>
      <c r="DS376" s="397"/>
      <c r="DT376" s="397"/>
      <c r="DU376" s="398"/>
      <c r="DV376" s="391"/>
      <c r="DW376" s="253">
        <f t="shared" si="34"/>
        <v>0</v>
      </c>
      <c r="DX376" s="399"/>
      <c r="DY376" s="399"/>
      <c r="DZ376" s="400"/>
      <c r="EA376" s="391"/>
      <c r="EB376" s="401">
        <f t="shared" si="35"/>
        <v>0</v>
      </c>
      <c r="EC376" s="402"/>
      <c r="ED376" s="402"/>
      <c r="EE376" s="403"/>
      <c r="EF376" s="216">
        <v>0</v>
      </c>
      <c r="EG376" s="216">
        <v>0</v>
      </c>
      <c r="EH376" s="216">
        <v>0</v>
      </c>
      <c r="EI376" s="216">
        <v>0</v>
      </c>
      <c r="EJ376" s="566">
        <v>0</v>
      </c>
    </row>
    <row r="377" spans="1:140">
      <c r="A377" s="20">
        <f t="shared" si="36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6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7"/>
        <v>0</v>
      </c>
      <c r="CF377" s="190"/>
      <c r="CG377" s="191">
        <f>+SUM(BE377:BO377)*BE339/BO$2+SUM(BP377:BV377)*BP339/BV$2+BW377*BW339+BX377*BX339+BY377*BY339</f>
        <v>0</v>
      </c>
      <c r="CH377" s="234">
        <f t="shared" si="28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7"/>
        <v>0</v>
      </c>
      <c r="CW377" s="243"/>
      <c r="CX377" s="244">
        <f>+IF(DM377=0,0,IF(5*DM377/DM339&lt;2,2,5*DM377/DM339))</f>
        <v>0</v>
      </c>
      <c r="CY377" s="202">
        <f t="shared" si="30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1"/>
        <v>0</v>
      </c>
      <c r="DE377" s="246">
        <f>+DB339*DB377+DC339*DC377+DD339*DD377</f>
        <v>0</v>
      </c>
      <c r="DF377" s="190"/>
      <c r="DG377" s="243"/>
      <c r="DH377" s="202">
        <f t="shared" si="29"/>
        <v>0</v>
      </c>
      <c r="DI377" s="202">
        <f t="shared" si="32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3"/>
        <v>0</v>
      </c>
      <c r="DS377" s="397"/>
      <c r="DT377" s="397"/>
      <c r="DU377" s="398"/>
      <c r="DV377" s="391"/>
      <c r="DW377" s="253">
        <f t="shared" si="34"/>
        <v>0</v>
      </c>
      <c r="DX377" s="399"/>
      <c r="DY377" s="399"/>
      <c r="DZ377" s="400"/>
      <c r="EA377" s="391"/>
      <c r="EB377" s="401">
        <f t="shared" si="35"/>
        <v>0</v>
      </c>
      <c r="EC377" s="402"/>
      <c r="ED377" s="402"/>
      <c r="EE377" s="403"/>
      <c r="EF377" s="216">
        <v>0</v>
      </c>
      <c r="EG377" s="216">
        <v>0</v>
      </c>
      <c r="EH377" s="216">
        <v>0</v>
      </c>
      <c r="EI377" s="216">
        <v>0</v>
      </c>
      <c r="EJ377" s="566">
        <v>0</v>
      </c>
    </row>
    <row r="378" spans="1:140">
      <c r="A378" s="20">
        <f t="shared" si="36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6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7"/>
        <v>0</v>
      </c>
      <c r="CF378" s="190"/>
      <c r="CG378" s="191">
        <f>+SUM(BE378:BO378)*BE339/BO$2+SUM(BP378:BV378)*BP339/BV$2+BW378*BW339+BX378*BX339+BY378*BY339</f>
        <v>0</v>
      </c>
      <c r="CH378" s="234">
        <f t="shared" si="28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7"/>
        <v>0</v>
      </c>
      <c r="CW378" s="243"/>
      <c r="CX378" s="244">
        <f>+IF(DM378=0,0,IF(5*DM378/DM339&lt;2,2,5*DM378/DM339))</f>
        <v>0</v>
      </c>
      <c r="CY378" s="202">
        <f t="shared" si="30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1"/>
        <v>0</v>
      </c>
      <c r="DE378" s="246">
        <f>+DB339*DB378+DC339*DC378+DD339*DD378</f>
        <v>0</v>
      </c>
      <c r="DF378" s="190"/>
      <c r="DG378" s="243"/>
      <c r="DH378" s="202">
        <f t="shared" si="29"/>
        <v>0</v>
      </c>
      <c r="DI378" s="202">
        <f t="shared" si="32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3"/>
        <v>0</v>
      </c>
      <c r="DS378" s="397"/>
      <c r="DT378" s="397"/>
      <c r="DU378" s="398"/>
      <c r="DV378" s="391"/>
      <c r="DW378" s="253">
        <f t="shared" si="34"/>
        <v>0</v>
      </c>
      <c r="DX378" s="399"/>
      <c r="DY378" s="399"/>
      <c r="DZ378" s="400"/>
      <c r="EA378" s="391"/>
      <c r="EB378" s="401">
        <f t="shared" si="35"/>
        <v>0</v>
      </c>
      <c r="EC378" s="402"/>
      <c r="ED378" s="402"/>
      <c r="EE378" s="403"/>
      <c r="EF378" s="216">
        <v>0</v>
      </c>
      <c r="EG378" s="216">
        <v>0</v>
      </c>
      <c r="EH378" s="216">
        <v>0</v>
      </c>
      <c r="EI378" s="216">
        <v>0</v>
      </c>
      <c r="EJ378" s="566">
        <v>0</v>
      </c>
    </row>
    <row r="379" spans="1:140">
      <c r="A379" s="20">
        <f t="shared" si="36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6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7"/>
        <v>0</v>
      </c>
      <c r="CF379" s="190"/>
      <c r="CG379" s="191">
        <f>+SUM(BE379:BO379)*BE339/BO$2+SUM(BP379:BV379)*BP339/BV$2+BW379*BW339+BX379*BX339+BY379*BY339</f>
        <v>0</v>
      </c>
      <c r="CH379" s="234">
        <f t="shared" si="28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7"/>
        <v>0</v>
      </c>
      <c r="CW379" s="243"/>
      <c r="CX379" s="244">
        <f>+IF(DM379=0,0,IF(5*DM379/DM339&lt;2,2,5*DM379/DM339))</f>
        <v>0</v>
      </c>
      <c r="CY379" s="202">
        <f t="shared" si="30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1"/>
        <v>0</v>
      </c>
      <c r="DE379" s="246">
        <f>+DB339*DB379+DC339*DC379+DD339*DD379</f>
        <v>0</v>
      </c>
      <c r="DF379" s="190"/>
      <c r="DG379" s="243"/>
      <c r="DH379" s="202">
        <f t="shared" si="29"/>
        <v>0</v>
      </c>
      <c r="DI379" s="202">
        <f t="shared" si="32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3"/>
        <v>0</v>
      </c>
      <c r="DS379" s="397"/>
      <c r="DT379" s="397"/>
      <c r="DU379" s="398"/>
      <c r="DV379" s="391"/>
      <c r="DW379" s="253">
        <f t="shared" si="34"/>
        <v>0</v>
      </c>
      <c r="DX379" s="399"/>
      <c r="DY379" s="399"/>
      <c r="DZ379" s="400"/>
      <c r="EA379" s="391"/>
      <c r="EB379" s="401">
        <f t="shared" si="35"/>
        <v>0</v>
      </c>
      <c r="EC379" s="402"/>
      <c r="ED379" s="402"/>
      <c r="EE379" s="403"/>
      <c r="EF379" s="216">
        <v>0</v>
      </c>
      <c r="EG379" s="216">
        <v>0</v>
      </c>
      <c r="EH379" s="216">
        <v>0</v>
      </c>
      <c r="EI379" s="216">
        <v>0</v>
      </c>
      <c r="EJ379" s="566">
        <v>0</v>
      </c>
    </row>
    <row r="380" spans="1:140">
      <c r="A380" s="20">
        <f t="shared" si="36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6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7"/>
        <v>0</v>
      </c>
      <c r="CF380" s="190"/>
      <c r="CG380" s="191">
        <f>+SUM(BE380:BO380)*BE339/BO$2+SUM(BP380:BV380)*BP339/BV$2+BW380*BW339+BX380*BX339+BY380*BY339</f>
        <v>0</v>
      </c>
      <c r="CH380" s="234">
        <f t="shared" si="28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7"/>
        <v>0</v>
      </c>
      <c r="CW380" s="243"/>
      <c r="CX380" s="244">
        <f>+IF(DM380=0,0,IF(5*DM380/DM339&lt;2,2,5*DM380/DM339))</f>
        <v>0</v>
      </c>
      <c r="CY380" s="202">
        <f t="shared" si="30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1"/>
        <v>0</v>
      </c>
      <c r="DE380" s="246">
        <f>+DB339*DB380+DC339*DC380+DD339*DD380</f>
        <v>0</v>
      </c>
      <c r="DF380" s="190"/>
      <c r="DG380" s="243"/>
      <c r="DH380" s="202">
        <f t="shared" si="29"/>
        <v>0</v>
      </c>
      <c r="DI380" s="202">
        <f t="shared" si="32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3"/>
        <v>0</v>
      </c>
      <c r="DS380" s="397"/>
      <c r="DT380" s="397"/>
      <c r="DU380" s="398"/>
      <c r="DV380" s="391"/>
      <c r="DW380" s="253">
        <f t="shared" si="34"/>
        <v>0</v>
      </c>
      <c r="DX380" s="399"/>
      <c r="DY380" s="399"/>
      <c r="DZ380" s="400"/>
      <c r="EA380" s="391"/>
      <c r="EB380" s="401">
        <f t="shared" si="35"/>
        <v>0</v>
      </c>
      <c r="EC380" s="402"/>
      <c r="ED380" s="402"/>
      <c r="EE380" s="403"/>
      <c r="EF380" s="216">
        <v>0</v>
      </c>
      <c r="EG380" s="216">
        <v>0</v>
      </c>
      <c r="EH380" s="216">
        <v>0</v>
      </c>
      <c r="EI380" s="216">
        <v>0</v>
      </c>
      <c r="EJ380" s="566">
        <v>0</v>
      </c>
    </row>
    <row r="381" spans="1:140">
      <c r="A381" s="20">
        <f t="shared" si="36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6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7"/>
        <v>0</v>
      </c>
      <c r="CF381" s="190"/>
      <c r="CG381" s="191">
        <f>+SUM(BE381:BO381)*BE339/BO$2+SUM(BP381:BV381)*BP339/BV$2+BW381*BW339+BX381*BX339+BY381*BY339</f>
        <v>0</v>
      </c>
      <c r="CH381" s="234">
        <f t="shared" si="28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7"/>
        <v>0</v>
      </c>
      <c r="CW381" s="243"/>
      <c r="CX381" s="244">
        <f>+IF(DM381=0,0,IF(5*DM381/DM339&lt;2,2,5*DM381/DM339))</f>
        <v>0</v>
      </c>
      <c r="CY381" s="202">
        <f t="shared" si="30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1"/>
        <v>0</v>
      </c>
      <c r="DE381" s="246">
        <f>+DB339*DB381+DC339*DC381+DD339*DD381</f>
        <v>0</v>
      </c>
      <c r="DF381" s="190"/>
      <c r="DG381" s="243"/>
      <c r="DH381" s="202">
        <f t="shared" si="29"/>
        <v>0</v>
      </c>
      <c r="DI381" s="202">
        <f t="shared" si="32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3"/>
        <v>0</v>
      </c>
      <c r="DS381" s="397"/>
      <c r="DT381" s="397"/>
      <c r="DU381" s="398"/>
      <c r="DV381" s="391"/>
      <c r="DW381" s="253">
        <f t="shared" si="34"/>
        <v>0</v>
      </c>
      <c r="DX381" s="399"/>
      <c r="DY381" s="399"/>
      <c r="DZ381" s="400"/>
      <c r="EA381" s="391"/>
      <c r="EB381" s="401">
        <f t="shared" si="35"/>
        <v>0</v>
      </c>
      <c r="EC381" s="402"/>
      <c r="ED381" s="402"/>
      <c r="EE381" s="403"/>
      <c r="EF381" s="216">
        <v>0</v>
      </c>
      <c r="EG381" s="216">
        <v>0</v>
      </c>
      <c r="EH381" s="216">
        <v>0</v>
      </c>
      <c r="EI381" s="216">
        <v>0</v>
      </c>
      <c r="EJ381" s="566"/>
    </row>
    <row r="382" spans="1:140">
      <c r="A382" s="20">
        <f t="shared" si="36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6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7"/>
        <v>0</v>
      </c>
      <c r="CF382" s="190"/>
      <c r="CG382" s="191">
        <f>+SUM(BE382:BO382)*BE339/BO$2+SUM(BP382:BV382)*BP339/BV$2+BW382*BW339+BX382*BX339+BY382*BY339</f>
        <v>0</v>
      </c>
      <c r="CH382" s="234">
        <f t="shared" si="28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7"/>
        <v>0</v>
      </c>
      <c r="CW382" s="243"/>
      <c r="CX382" s="244">
        <f>+IF(DM382=0,0,IF(5*DM382/DM339&lt;2,2,5*DM382/DM339))</f>
        <v>0</v>
      </c>
      <c r="CY382" s="202">
        <f t="shared" si="30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1"/>
        <v>0</v>
      </c>
      <c r="DE382" s="246">
        <f>+DB339*DB382+DC339*DC382+DD339*DD382</f>
        <v>0</v>
      </c>
      <c r="DF382" s="190"/>
      <c r="DG382" s="243"/>
      <c r="DH382" s="202">
        <f t="shared" si="29"/>
        <v>0</v>
      </c>
      <c r="DI382" s="202">
        <f t="shared" si="32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3"/>
        <v>0</v>
      </c>
      <c r="DS382" s="397"/>
      <c r="DT382" s="397"/>
      <c r="DU382" s="398"/>
      <c r="DV382" s="391"/>
      <c r="DW382" s="253">
        <f t="shared" si="34"/>
        <v>0</v>
      </c>
      <c r="DX382" s="399"/>
      <c r="DY382" s="399"/>
      <c r="DZ382" s="400"/>
      <c r="EA382" s="391"/>
      <c r="EB382" s="401">
        <f t="shared" si="35"/>
        <v>0</v>
      </c>
      <c r="EC382" s="402"/>
      <c r="ED382" s="402"/>
      <c r="EE382" s="403"/>
      <c r="EF382" s="216">
        <v>0</v>
      </c>
      <c r="EG382" s="216">
        <v>0</v>
      </c>
      <c r="EH382" s="216">
        <v>0</v>
      </c>
      <c r="EI382" s="216">
        <v>0</v>
      </c>
      <c r="EJ382" s="566"/>
    </row>
    <row r="383" spans="1:140">
      <c r="A383" s="20">
        <f t="shared" si="36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6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7"/>
        <v>0</v>
      </c>
      <c r="CF383" s="190"/>
      <c r="CG383" s="191">
        <f>+SUM(BE383:BO383)*BE339/BO$2+SUM(BP383:BV383)*BP339/BV$2+BW383*BW339+BX383*BX339+BY383*BY339</f>
        <v>0</v>
      </c>
      <c r="CH383" s="234">
        <f t="shared" si="28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7"/>
        <v>0</v>
      </c>
      <c r="CW383" s="243"/>
      <c r="CX383" s="244">
        <f>+IF(DM383=0,0,IF(5*DM383/DM339&lt;2,2,5*DM383/DM339))</f>
        <v>0</v>
      </c>
      <c r="CY383" s="202">
        <f t="shared" si="30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1"/>
        <v>0</v>
      </c>
      <c r="DE383" s="246">
        <f>+DB339*DB383+DC339*DC383+DD339*DD383</f>
        <v>0</v>
      </c>
      <c r="DF383" s="190"/>
      <c r="DG383" s="243"/>
      <c r="DH383" s="202">
        <f t="shared" si="29"/>
        <v>0</v>
      </c>
      <c r="DI383" s="202">
        <f t="shared" si="32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3"/>
        <v>0</v>
      </c>
      <c r="DS383" s="397"/>
      <c r="DT383" s="397"/>
      <c r="DU383" s="398"/>
      <c r="DV383" s="391"/>
      <c r="DW383" s="253">
        <f t="shared" si="34"/>
        <v>0</v>
      </c>
      <c r="DX383" s="399"/>
      <c r="DY383" s="399"/>
      <c r="DZ383" s="400"/>
      <c r="EA383" s="391"/>
      <c r="EB383" s="401">
        <f t="shared" si="35"/>
        <v>0</v>
      </c>
      <c r="EC383" s="402"/>
      <c r="ED383" s="402"/>
      <c r="EE383" s="403"/>
      <c r="EF383" s="216">
        <v>0</v>
      </c>
      <c r="EG383" s="216">
        <v>0</v>
      </c>
      <c r="EH383" s="216">
        <v>0</v>
      </c>
      <c r="EI383" s="216">
        <v>0</v>
      </c>
      <c r="EJ383" s="566"/>
    </row>
    <row r="384" spans="1:140">
      <c r="A384" s="20">
        <f t="shared" si="36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6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7"/>
        <v>0</v>
      </c>
      <c r="CF384" s="190"/>
      <c r="CG384" s="191">
        <f>+SUM(BE384:BO384)*BE339/BO$2+SUM(BP384:BV384)*BP339/BV$2+BW384*BW339+BX384*BX339+BY384*BY339</f>
        <v>0</v>
      </c>
      <c r="CH384" s="234">
        <f t="shared" si="28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7"/>
        <v>0</v>
      </c>
      <c r="CW384" s="243"/>
      <c r="CX384" s="244">
        <f>+IF(DM384=0,0,IF(5*DM384/DM339&lt;2,2,5*DM384/DM339))</f>
        <v>0</v>
      </c>
      <c r="CY384" s="202">
        <f t="shared" si="30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1"/>
        <v>0</v>
      </c>
      <c r="DE384" s="246">
        <f>+DB339*DB384+DC339*DC384+DD339*DD384</f>
        <v>0</v>
      </c>
      <c r="DF384" s="190"/>
      <c r="DG384" s="243"/>
      <c r="DH384" s="202">
        <f t="shared" si="29"/>
        <v>0</v>
      </c>
      <c r="DI384" s="202">
        <f t="shared" si="32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3"/>
        <v>0</v>
      </c>
      <c r="DS384" s="397"/>
      <c r="DT384" s="397"/>
      <c r="DU384" s="398"/>
      <c r="DV384" s="391"/>
      <c r="DW384" s="253">
        <f t="shared" si="34"/>
        <v>0</v>
      </c>
      <c r="DX384" s="399"/>
      <c r="DY384" s="399"/>
      <c r="DZ384" s="400"/>
      <c r="EA384" s="391"/>
      <c r="EB384" s="401">
        <f t="shared" si="35"/>
        <v>0</v>
      </c>
      <c r="EC384" s="402"/>
      <c r="ED384" s="402"/>
      <c r="EE384" s="403"/>
      <c r="EF384" s="216">
        <v>0</v>
      </c>
      <c r="EG384" s="216">
        <v>0</v>
      </c>
      <c r="EH384" s="216">
        <v>0</v>
      </c>
      <c r="EI384" s="216">
        <v>0</v>
      </c>
      <c r="EJ384" s="566"/>
    </row>
    <row r="385" spans="1:140">
      <c r="A385" s="20">
        <f t="shared" si="36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6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7"/>
        <v>0</v>
      </c>
      <c r="CF385" s="190"/>
      <c r="CG385" s="191">
        <f>+SUM(BE385:BO385)*BE339/BO$2+SUM(BP385:BV385)*BP339/BV$2+BW385*BW339+BX385*BX339+BY385*BY339</f>
        <v>0</v>
      </c>
      <c r="CH385" s="234">
        <f t="shared" si="28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7"/>
        <v>0</v>
      </c>
      <c r="CW385" s="243"/>
      <c r="CX385" s="244">
        <f>+IF(DM385=0,0,IF(5*DM385/DM339&lt;2,2,5*DM385/DM339))</f>
        <v>0</v>
      </c>
      <c r="CY385" s="202">
        <f t="shared" si="30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1"/>
        <v>0</v>
      </c>
      <c r="DE385" s="246">
        <f>+DB339*DB385+DC339*DC385+DD339*DD385</f>
        <v>0</v>
      </c>
      <c r="DF385" s="190"/>
      <c r="DG385" s="243"/>
      <c r="DH385" s="202">
        <f t="shared" si="29"/>
        <v>0</v>
      </c>
      <c r="DI385" s="202">
        <f t="shared" si="32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3"/>
        <v>0</v>
      </c>
      <c r="DS385" s="397"/>
      <c r="DT385" s="397"/>
      <c r="DU385" s="398"/>
      <c r="DV385" s="391"/>
      <c r="DW385" s="253">
        <f t="shared" si="34"/>
        <v>0</v>
      </c>
      <c r="DX385" s="399"/>
      <c r="DY385" s="399"/>
      <c r="DZ385" s="400"/>
      <c r="EA385" s="391"/>
      <c r="EB385" s="401">
        <f t="shared" si="35"/>
        <v>0</v>
      </c>
      <c r="EC385" s="402"/>
      <c r="ED385" s="402"/>
      <c r="EE385" s="403"/>
      <c r="EF385" s="216">
        <v>0</v>
      </c>
      <c r="EG385" s="216">
        <v>0</v>
      </c>
      <c r="EH385" s="216">
        <v>0</v>
      </c>
      <c r="EI385" s="216">
        <v>0</v>
      </c>
      <c r="EJ385" s="566"/>
    </row>
    <row r="386" spans="1:140" ht="15" customHeight="1">
      <c r="A386" s="20">
        <f t="shared" si="36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6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7"/>
        <v>0</v>
      </c>
      <c r="CF386" s="190"/>
      <c r="CG386" s="191">
        <f>+SUM(BE386:BO386)*BE339/BO$2+SUM(BP386:BV386)*BP339/BV$2+BW386*BW339+BX386*BX339+BY386*BY339</f>
        <v>0</v>
      </c>
      <c r="CH386" s="234">
        <f t="shared" si="28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7"/>
        <v>0</v>
      </c>
      <c r="CW386" s="243"/>
      <c r="CX386" s="244">
        <f>+IF(DM386=0,0,IF(5*DM386/DM339&lt;2,2,5*DM386/DM339))</f>
        <v>0</v>
      </c>
      <c r="CY386" s="202">
        <f t="shared" si="30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1"/>
        <v>0</v>
      </c>
      <c r="DE386" s="246">
        <f>+DB339*DB386+DC339*DC386+DD339*DD386</f>
        <v>0</v>
      </c>
      <c r="DF386" s="190"/>
      <c r="DG386" s="243"/>
      <c r="DH386" s="202">
        <f t="shared" si="29"/>
        <v>0</v>
      </c>
      <c r="DI386" s="202">
        <f t="shared" si="32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3"/>
        <v>0</v>
      </c>
      <c r="DS386" s="397"/>
      <c r="DT386" s="397"/>
      <c r="DU386" s="398"/>
      <c r="DV386" s="391"/>
      <c r="DW386" s="253">
        <f t="shared" si="34"/>
        <v>0</v>
      </c>
      <c r="DX386" s="399"/>
      <c r="DY386" s="399"/>
      <c r="DZ386" s="400"/>
      <c r="EA386" s="391"/>
      <c r="EB386" s="401">
        <f t="shared" si="35"/>
        <v>0</v>
      </c>
      <c r="EC386" s="402"/>
      <c r="ED386" s="402"/>
      <c r="EE386" s="403"/>
      <c r="EF386" s="216">
        <v>0</v>
      </c>
      <c r="EG386" s="216">
        <v>0</v>
      </c>
      <c r="EH386" s="216">
        <v>0</v>
      </c>
      <c r="EI386" s="216">
        <v>0</v>
      </c>
      <c r="EJ386" s="566"/>
    </row>
    <row r="387" spans="1:140" ht="15" customHeight="1">
      <c r="A387" s="20">
        <f t="shared" si="36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6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7"/>
        <v>0</v>
      </c>
      <c r="CF387" s="190"/>
      <c r="CG387" s="191">
        <f>+SUM(BE387:BO387)*BE339/BO$2+SUM(BP387:BV387)*BP339/BV$2+BW387*BW339+BX387*BX339+BY387*BY339</f>
        <v>0</v>
      </c>
      <c r="CH387" s="234">
        <f t="shared" si="28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7"/>
        <v>0</v>
      </c>
      <c r="CW387" s="243"/>
      <c r="CX387" s="244">
        <f>+IF(DM387=0,0,IF(5*DM387/DM339&lt;2,2,5*DM387/DM339))</f>
        <v>0</v>
      </c>
      <c r="CY387" s="202">
        <f t="shared" si="30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1"/>
        <v>0</v>
      </c>
      <c r="DE387" s="246">
        <f>+DB339*DB387+DC339*DC387+DD339*DD387</f>
        <v>0</v>
      </c>
      <c r="DF387" s="190"/>
      <c r="DG387" s="243"/>
      <c r="DH387" s="202">
        <f t="shared" si="29"/>
        <v>0</v>
      </c>
      <c r="DI387" s="202">
        <f t="shared" si="32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3"/>
        <v>0</v>
      </c>
      <c r="DS387" s="397"/>
      <c r="DT387" s="397"/>
      <c r="DU387" s="398"/>
      <c r="DV387" s="391"/>
      <c r="DW387" s="253">
        <f t="shared" si="34"/>
        <v>0</v>
      </c>
      <c r="DX387" s="399"/>
      <c r="DY387" s="399"/>
      <c r="DZ387" s="400"/>
      <c r="EA387" s="391"/>
      <c r="EB387" s="401">
        <f t="shared" si="35"/>
        <v>0</v>
      </c>
      <c r="EC387" s="402"/>
      <c r="ED387" s="402"/>
      <c r="EE387" s="403"/>
      <c r="EF387" s="216">
        <v>0</v>
      </c>
      <c r="EG387" s="216">
        <v>0</v>
      </c>
      <c r="EH387" s="216">
        <v>0</v>
      </c>
      <c r="EI387" s="216">
        <v>0</v>
      </c>
      <c r="EJ387" s="566"/>
    </row>
    <row r="388" spans="1:140" ht="15" customHeight="1">
      <c r="A388" s="20">
        <f t="shared" si="36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6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7"/>
        <v>0</v>
      </c>
      <c r="CF388" s="190"/>
      <c r="CG388" s="191">
        <f>+SUM(BE388:BO388)*BE339/BO$2+SUM(BP388:BV388)*BP339/BV$2+BW388*BW339+BX388*BX339+BY388*BY339</f>
        <v>0</v>
      </c>
      <c r="CH388" s="234">
        <f t="shared" si="28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7"/>
        <v>0</v>
      </c>
      <c r="CW388" s="243"/>
      <c r="CX388" s="244">
        <f>+IF(DM388=0,0,IF(5*DM388/DM339&lt;2,2,5*DM388/DM339))</f>
        <v>0</v>
      </c>
      <c r="CY388" s="202">
        <f t="shared" si="30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1"/>
        <v>0</v>
      </c>
      <c r="DE388" s="246">
        <f>+DB339*DB388+DC339*DC388+DD339*DD388</f>
        <v>0</v>
      </c>
      <c r="DF388" s="190"/>
      <c r="DG388" s="243"/>
      <c r="DH388" s="202">
        <f t="shared" si="29"/>
        <v>0</v>
      </c>
      <c r="DI388" s="202">
        <f t="shared" si="32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3"/>
        <v>0</v>
      </c>
      <c r="DS388" s="397"/>
      <c r="DT388" s="397"/>
      <c r="DU388" s="398"/>
      <c r="DV388" s="391"/>
      <c r="DW388" s="253">
        <f t="shared" si="34"/>
        <v>0</v>
      </c>
      <c r="DX388" s="399"/>
      <c r="DY388" s="399"/>
      <c r="DZ388" s="400"/>
      <c r="EA388" s="391"/>
      <c r="EB388" s="401">
        <f t="shared" si="35"/>
        <v>0</v>
      </c>
      <c r="EC388" s="402"/>
      <c r="ED388" s="402"/>
      <c r="EE388" s="403"/>
      <c r="EF388" s="216">
        <v>0</v>
      </c>
      <c r="EG388" s="216">
        <v>0</v>
      </c>
      <c r="EH388" s="216">
        <v>0</v>
      </c>
      <c r="EI388" s="216">
        <v>0</v>
      </c>
      <c r="EJ388" s="566"/>
    </row>
    <row r="389" spans="1:140">
      <c r="A389" s="20">
        <f t="shared" si="36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6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7"/>
        <v>0</v>
      </c>
      <c r="CF389" s="190"/>
      <c r="CG389" s="191">
        <f>+SUM(BE389:BO389)*BE339/BO$2+SUM(BP389:BV389)*BP339/BV$2+BW389*BW339+BX389*BX339+BY389*BY339</f>
        <v>0</v>
      </c>
      <c r="CH389" s="234">
        <f t="shared" si="28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7"/>
        <v>0</v>
      </c>
      <c r="CW389" s="243"/>
      <c r="CX389" s="244">
        <f>+IF(DM389=0,0,IF(5*DM389/DM339&lt;2,2,5*DM389/DM339))</f>
        <v>0</v>
      </c>
      <c r="CY389" s="202">
        <f t="shared" si="30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1"/>
        <v>0</v>
      </c>
      <c r="DE389" s="246">
        <f>+DB339*DB389+DC339*DC389+DD339*DD389</f>
        <v>0</v>
      </c>
      <c r="DF389" s="190"/>
      <c r="DG389" s="243"/>
      <c r="DH389" s="202">
        <f t="shared" si="29"/>
        <v>0</v>
      </c>
      <c r="DI389" s="202">
        <f t="shared" si="32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3"/>
        <v>0</v>
      </c>
      <c r="DS389" s="397"/>
      <c r="DT389" s="397"/>
      <c r="DU389" s="398"/>
      <c r="DV389" s="391"/>
      <c r="DW389" s="253">
        <f t="shared" si="34"/>
        <v>0</v>
      </c>
      <c r="DX389" s="399"/>
      <c r="DY389" s="399"/>
      <c r="DZ389" s="400"/>
      <c r="EA389" s="391"/>
      <c r="EB389" s="401">
        <f t="shared" si="35"/>
        <v>0</v>
      </c>
      <c r="EC389" s="402"/>
      <c r="ED389" s="402"/>
      <c r="EE389" s="403"/>
      <c r="EF389" s="216">
        <v>0</v>
      </c>
      <c r="EG389" s="216">
        <v>0</v>
      </c>
      <c r="EH389" s="216">
        <v>0</v>
      </c>
      <c r="EI389" s="216">
        <v>0</v>
      </c>
      <c r="EJ389" s="566"/>
    </row>
    <row r="390" spans="1:140" ht="16.5" thickBot="1">
      <c r="A390" s="20">
        <f t="shared" si="36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6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7"/>
        <v>0</v>
      </c>
      <c r="CF390" s="190"/>
      <c r="CG390" s="305">
        <f>+SUM(BE390:BO390)*BE339/BO$2+SUM(BP390:BV390)*BP339/BV$2+BW390*BW339+BX390*BX339+BY390*BY339</f>
        <v>0</v>
      </c>
      <c r="CH390" s="306">
        <f t="shared" si="28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7"/>
        <v>0</v>
      </c>
      <c r="CW390" s="404"/>
      <c r="CX390" s="244">
        <f>+IF(DM390=0,0,IF(5*DM390/DM339&lt;2,2,5*DM390/DM339))</f>
        <v>0</v>
      </c>
      <c r="CY390" s="202">
        <f t="shared" si="30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1"/>
        <v>0</v>
      </c>
      <c r="DE390" s="316">
        <f>+DB339*DB390+DC339*DC390+DD339*DD390</f>
        <v>0</v>
      </c>
      <c r="DF390" s="190"/>
      <c r="DG390" s="312"/>
      <c r="DH390" s="202">
        <f t="shared" si="29"/>
        <v>0</v>
      </c>
      <c r="DI390" s="314">
        <f t="shared" si="32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3"/>
        <v>0</v>
      </c>
      <c r="DS390" s="406"/>
      <c r="DT390" s="406"/>
      <c r="DU390" s="407"/>
      <c r="DV390" s="408"/>
      <c r="DW390" s="322">
        <f t="shared" si="34"/>
        <v>0</v>
      </c>
      <c r="DX390" s="409"/>
      <c r="DY390" s="409"/>
      <c r="DZ390" s="410"/>
      <c r="EA390" s="408"/>
      <c r="EB390" s="411">
        <f t="shared" si="35"/>
        <v>0</v>
      </c>
      <c r="EC390" s="412"/>
      <c r="ED390" s="412"/>
      <c r="EE390" s="413"/>
      <c r="EF390" s="72">
        <v>0</v>
      </c>
      <c r="EG390" s="72">
        <v>0</v>
      </c>
      <c r="EH390" s="72">
        <v>0</v>
      </c>
      <c r="EI390" s="72">
        <v>0</v>
      </c>
      <c r="EJ390" s="566"/>
    </row>
    <row r="391" spans="1:140" ht="61.5" thickTop="1" thickBot="1">
      <c r="A391" s="459" t="s">
        <v>181</v>
      </c>
      <c r="B391" s="460">
        <f ca="1">TODAY()</f>
        <v>43775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Nota promedio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38">+COUNTIF(AZ341:AZ390,1)</f>
        <v>0</v>
      </c>
      <c r="BA391" s="342">
        <f t="shared" si="38"/>
        <v>0</v>
      </c>
      <c r="BB391" s="342">
        <f t="shared" si="38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1072" t="str">
        <f>+CX335</f>
        <v>Recuperan</v>
      </c>
      <c r="CY391" s="1072"/>
      <c r="CZ391" s="360">
        <f>COUNTIF(CZ341:CZ390,"bj")</f>
        <v>0</v>
      </c>
      <c r="DA391" s="361"/>
      <c r="DB391" s="362"/>
      <c r="DC391" s="1073" t="str">
        <f>+CX391</f>
        <v>Recuperan</v>
      </c>
      <c r="DD391" s="1073"/>
      <c r="DE391" s="363">
        <f>COUNTIF(DE341:DE390,"bj")</f>
        <v>0</v>
      </c>
      <c r="DF391" s="364"/>
      <c r="DG391" s="362"/>
      <c r="DH391" s="1073" t="str">
        <f>+CX391</f>
        <v>Recuperan</v>
      </c>
      <c r="DI391" s="1073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39">+COUNTIF(DS341:DS390,"&gt;0")</f>
        <v>0</v>
      </c>
      <c r="DT391" s="370">
        <f t="shared" si="39"/>
        <v>0</v>
      </c>
      <c r="DU391" s="371">
        <f t="shared" si="39"/>
        <v>0</v>
      </c>
      <c r="DV391" s="72"/>
      <c r="DW391" s="372">
        <f>+COUNTIF(DW341:DW390,"&gt;0")</f>
        <v>0</v>
      </c>
      <c r="DX391" s="373">
        <f t="shared" ref="DX391:DZ391" si="40">+COUNTIF(DX341:DX390,"&gt;0")</f>
        <v>0</v>
      </c>
      <c r="DY391" s="373">
        <f t="shared" si="40"/>
        <v>0</v>
      </c>
      <c r="DZ391" s="374">
        <f t="shared" si="40"/>
        <v>0</v>
      </c>
      <c r="EA391" s="72"/>
      <c r="EB391" s="375">
        <f>+COUNTIF(EB341:EB390,"&gt;0")</f>
        <v>0</v>
      </c>
      <c r="EC391" s="376">
        <f t="shared" ref="EC391:EE391" si="41">+COUNTIF(EC341:EC390,"&gt;0")</f>
        <v>0</v>
      </c>
      <c r="ED391" s="376">
        <f t="shared" si="41"/>
        <v>0</v>
      </c>
      <c r="EE391" s="377">
        <f t="shared" si="41"/>
        <v>0</v>
      </c>
      <c r="EF391" s="72"/>
      <c r="EG391" s="72"/>
      <c r="EH391" s="72"/>
      <c r="EI391" s="72"/>
      <c r="EJ391" s="566"/>
    </row>
    <row r="392" spans="1:140" ht="17.25" thickTop="1" thickBot="1">
      <c r="A392" t="s">
        <v>302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  <c r="EF392" s="72"/>
      <c r="EG392" s="72"/>
      <c r="EH392" s="72"/>
      <c r="EI392" s="72"/>
      <c r="EJ392" s="566"/>
    </row>
    <row r="393" spans="1:140" ht="20.25" thickTop="1" thickBot="1">
      <c r="A393" s="41" t="str">
        <f>+A337</f>
        <v>I.E LUIS LOPEZ DE MESA</v>
      </c>
      <c r="B393" s="438"/>
      <c r="C393" s="438"/>
      <c r="D393" s="439">
        <f ca="1">+B447</f>
        <v>43775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1011" t="str">
        <f>+AM337</f>
        <v>GEOMETRIA</v>
      </c>
      <c r="AN393" s="1012"/>
      <c r="AO393" s="1012"/>
      <c r="AP393" s="1012"/>
      <c r="AQ393" s="1012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1013" t="str">
        <f>+BP337</f>
        <v>ESTADISTICA</v>
      </c>
      <c r="BQ393" s="1013"/>
      <c r="BR393" s="1013"/>
      <c r="BS393" s="1013"/>
      <c r="BT393" s="1013"/>
      <c r="BU393" s="56"/>
      <c r="BV393" s="57"/>
      <c r="BW393" s="55"/>
      <c r="BX393" s="55"/>
      <c r="BY393" s="58"/>
      <c r="BZ393" s="47"/>
      <c r="CA393" s="1014" t="str">
        <f>+CA337</f>
        <v>NOTAS DEFINITIVAS</v>
      </c>
      <c r="CB393" s="1015"/>
      <c r="CC393" s="1015"/>
      <c r="CD393" s="1015"/>
      <c r="CE393" s="1015"/>
      <c r="CF393" s="1015"/>
      <c r="CG393" s="1015"/>
      <c r="CH393" s="1015"/>
      <c r="CI393" s="1015"/>
      <c r="CJ393" s="1016"/>
      <c r="CK393" s="47"/>
      <c r="CL393" s="47"/>
      <c r="CM393" s="47"/>
      <c r="CN393" s="47"/>
      <c r="CO393" s="47"/>
      <c r="CP393" s="1017" t="str">
        <f>+CP337</f>
        <v>AUTOEVALUACION</v>
      </c>
      <c r="CQ393" s="1018"/>
      <c r="CR393" s="1018"/>
      <c r="CS393" s="1018"/>
      <c r="CT393" s="1018"/>
      <c r="CU393" s="1019"/>
      <c r="CV393" s="47"/>
      <c r="CW393" s="1020" t="str">
        <f>+CW337</f>
        <v>RECUPERACION / EVALUACION</v>
      </c>
      <c r="CX393" s="1021"/>
      <c r="CY393" s="1021"/>
      <c r="CZ393" s="1021"/>
      <c r="DA393" s="1021"/>
      <c r="DB393" s="1021"/>
      <c r="DC393" s="1021"/>
      <c r="DD393" s="1021"/>
      <c r="DE393" s="1021"/>
      <c r="DF393" s="1021"/>
      <c r="DG393" s="1021"/>
      <c r="DH393" s="1021"/>
      <c r="DI393" s="1021"/>
      <c r="DJ393" s="1021"/>
      <c r="DK393" s="1021"/>
      <c r="DL393" s="1021"/>
      <c r="DM393" s="1021"/>
      <c r="DN393" s="1021"/>
      <c r="DO393" s="1022"/>
      <c r="DP393" s="47"/>
      <c r="DQ393" s="47"/>
      <c r="DR393" s="973" t="str">
        <f>+DR337</f>
        <v>REFUERZOS DE LOS DIFERENTES PERIODOS</v>
      </c>
      <c r="DS393" s="974"/>
      <c r="DT393" s="974"/>
      <c r="DU393" s="974"/>
      <c r="DV393" s="974"/>
      <c r="DW393" s="974"/>
      <c r="DX393" s="974"/>
      <c r="DY393" s="974"/>
      <c r="DZ393" s="974"/>
      <c r="EA393" s="974"/>
      <c r="EB393" s="974"/>
      <c r="EC393" s="974"/>
      <c r="ED393" s="974"/>
      <c r="EE393" s="976"/>
      <c r="EF393" s="567"/>
      <c r="EG393" s="567"/>
      <c r="EH393" s="567"/>
      <c r="EI393" s="567"/>
      <c r="EJ393" s="566"/>
    </row>
    <row r="394" spans="1:140" ht="18.75" thickTop="1" thickBot="1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77" t="str">
        <f>+F338</f>
        <v>COGNITIVO</v>
      </c>
      <c r="G394" s="977"/>
      <c r="H394" s="977"/>
      <c r="I394" s="977"/>
      <c r="J394" s="977"/>
      <c r="K394" s="977"/>
      <c r="L394" s="977"/>
      <c r="M394" s="977"/>
      <c r="N394" s="977"/>
      <c r="O394" s="977"/>
      <c r="P394" s="59">
        <f>IF(MAX(F396:O396)=0,1,MAX(F396:O396))</f>
        <v>1</v>
      </c>
      <c r="Q394" s="978" t="str">
        <f>+Q338</f>
        <v>PROCEDIMENTAL</v>
      </c>
      <c r="R394" s="979"/>
      <c r="S394" s="979"/>
      <c r="T394" s="979"/>
      <c r="U394" s="979"/>
      <c r="V394" s="979"/>
      <c r="W394" s="60">
        <f>IF(MAX(Q396:W396)=0,1,MAX(Q396:W396)-11)</f>
        <v>1</v>
      </c>
      <c r="X394" s="980" t="str">
        <f>+X338</f>
        <v>ACTITUDINAL</v>
      </c>
      <c r="Y394" s="981"/>
      <c r="Z394" s="982"/>
      <c r="AA394" s="47"/>
      <c r="AB394" s="983" t="str">
        <f>+AB338</f>
        <v>COGNITIVO</v>
      </c>
      <c r="AC394" s="984"/>
      <c r="AD394" s="984"/>
      <c r="AE394" s="984"/>
      <c r="AF394" s="984"/>
      <c r="AG394" s="984"/>
      <c r="AH394" s="984"/>
      <c r="AI394" s="984"/>
      <c r="AJ394" s="984"/>
      <c r="AK394" s="984"/>
      <c r="AL394" s="61">
        <f>IF(MAX(AB396:AL396)=0,1,MAX(AB396:AL396))</f>
        <v>1</v>
      </c>
      <c r="AM394" s="985" t="str">
        <f>+AM338</f>
        <v>PROCEDIMENTAL</v>
      </c>
      <c r="AN394" s="986"/>
      <c r="AO394" s="986"/>
      <c r="AP394" s="986"/>
      <c r="AQ394" s="986"/>
      <c r="AR394" s="986"/>
      <c r="AS394" s="62">
        <f>IF(MAX(AM396:AS396)=0,1,MAX(AM396:AS396)-11)</f>
        <v>1</v>
      </c>
      <c r="AT394" s="987" t="str">
        <f>+AT338</f>
        <v>ACTITUDINAL</v>
      </c>
      <c r="AU394" s="988"/>
      <c r="AV394" s="989"/>
      <c r="AW394" s="47"/>
      <c r="AX394" s="990" t="str">
        <f>+AX338</f>
        <v>Intrumentos               Geometría</v>
      </c>
      <c r="AY394" s="991"/>
      <c r="AZ394" s="991"/>
      <c r="BA394" s="991"/>
      <c r="BB394" s="992"/>
      <c r="BC394" s="63">
        <f>+SUM(AX395:BC395)</f>
        <v>1</v>
      </c>
      <c r="BD394" s="47"/>
      <c r="BE394" s="993" t="str">
        <f>+BE338</f>
        <v>COGNITIVO</v>
      </c>
      <c r="BF394" s="994"/>
      <c r="BG394" s="994"/>
      <c r="BH394" s="994"/>
      <c r="BI394" s="994"/>
      <c r="BJ394" s="994"/>
      <c r="BK394" s="994"/>
      <c r="BL394" s="994"/>
      <c r="BM394" s="994"/>
      <c r="BN394" s="994"/>
      <c r="BO394" s="64">
        <f>IF(MAX(BE396:BO396)=0,1,MAX(BE396:BO396))</f>
        <v>1</v>
      </c>
      <c r="BP394" s="995" t="str">
        <f>+BP338</f>
        <v>PROCEDIMENTAL</v>
      </c>
      <c r="BQ394" s="996"/>
      <c r="BR394" s="996"/>
      <c r="BS394" s="996"/>
      <c r="BT394" s="996"/>
      <c r="BU394" s="996"/>
      <c r="BV394" s="65">
        <f>IF(MAX(BP396:BV396)=0,1,MAX(BP396:BV396)-11)</f>
        <v>1</v>
      </c>
      <c r="BW394" s="997" t="str">
        <f>+BW338</f>
        <v>ACTITUDINAL</v>
      </c>
      <c r="BX394" s="998"/>
      <c r="BY394" s="999"/>
      <c r="BZ394" s="47"/>
      <c r="CA394" s="1000" t="str">
        <f>+CA338</f>
        <v>Desemp Matematic</v>
      </c>
      <c r="CB394" s="1001"/>
      <c r="CC394" s="66"/>
      <c r="CD394" s="1068" t="str">
        <f>+CD338</f>
        <v>Desemp Geometria</v>
      </c>
      <c r="CE394" s="1069"/>
      <c r="CF394" s="66"/>
      <c r="CG394" s="1070" t="str">
        <f>+CG338</f>
        <v>Desemp Estadíst.</v>
      </c>
      <c r="CH394" s="1071"/>
      <c r="CI394" s="66"/>
      <c r="CJ394" s="1006" t="str">
        <f>+CJ338</f>
        <v>Def total</v>
      </c>
      <c r="CK394" s="47"/>
      <c r="CL394" s="1008" t="str">
        <f>+CL338</f>
        <v>puntualidad e inasistencia</v>
      </c>
      <c r="CM394" s="1009"/>
      <c r="CN394" s="1010"/>
      <c r="CO394" s="47"/>
      <c r="CP394" s="1032" t="str">
        <f>+CP338</f>
        <v>Seleccione  Asignatura</v>
      </c>
      <c r="CQ394" s="1033"/>
      <c r="CR394" s="1033"/>
      <c r="CS394" s="1033"/>
      <c r="CT394" s="1033"/>
      <c r="CU394" s="1034"/>
      <c r="CV394" s="47"/>
      <c r="CW394" s="1035" t="str">
        <f>+CW338</f>
        <v>RECUPERACION MATEMATICAS</v>
      </c>
      <c r="CX394" s="1036"/>
      <c r="CY394" s="1036"/>
      <c r="CZ394" s="380"/>
      <c r="DA394" s="71"/>
      <c r="DB394" s="1037" t="str">
        <f>+DB338</f>
        <v>RECUPERACION GEOMETRIA</v>
      </c>
      <c r="DC394" s="1038"/>
      <c r="DD394" s="1038"/>
      <c r="DE394" s="381"/>
      <c r="DF394" s="71"/>
      <c r="DG394" s="1039" t="str">
        <f>+DG338</f>
        <v>RECUPERACION ESTADISTICA</v>
      </c>
      <c r="DH394" s="1040"/>
      <c r="DI394" s="1040"/>
      <c r="DJ394" s="382"/>
      <c r="DK394" s="71"/>
      <c r="DL394" s="1041" t="str">
        <f>+DL338</f>
        <v>PUNTAJE EN EVALUACION</v>
      </c>
      <c r="DM394" s="1042"/>
      <c r="DN394" s="1042"/>
      <c r="DO394" s="1043"/>
      <c r="DP394" s="47"/>
      <c r="DQ394" s="47"/>
      <c r="DR394" s="1023" t="str">
        <f>+S393</f>
        <v>ETICA Y VALORES</v>
      </c>
      <c r="DS394" s="1024"/>
      <c r="DT394" s="1024"/>
      <c r="DU394" s="1025"/>
      <c r="DV394" s="72"/>
      <c r="DW394" s="1026" t="str">
        <f>+AM393</f>
        <v>GEOMETRIA</v>
      </c>
      <c r="DX394" s="1027"/>
      <c r="DY394" s="1027"/>
      <c r="DZ394" s="1028"/>
      <c r="EA394" s="72"/>
      <c r="EB394" s="1029" t="str">
        <f>+BP393</f>
        <v>ESTADISTICA</v>
      </c>
      <c r="EC394" s="1030"/>
      <c r="ED394" s="1030"/>
      <c r="EE394" s="1031"/>
      <c r="EF394" s="567" t="s">
        <v>223</v>
      </c>
      <c r="EG394" s="567"/>
      <c r="EH394" s="567"/>
      <c r="EI394" s="567"/>
      <c r="EJ394" s="566"/>
    </row>
    <row r="395" spans="1:140" ht="18.75" thickTop="1" thickBot="1">
      <c r="A395" s="462" t="s">
        <v>412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TRES</v>
      </c>
      <c r="F395" s="1044">
        <f>+F339</f>
        <v>0.4</v>
      </c>
      <c r="G395" s="1045"/>
      <c r="H395" s="1046" t="str">
        <f>+H339</f>
        <v>ACTIVIDADES DE CLASE</v>
      </c>
      <c r="I395" s="1046"/>
      <c r="J395" s="1046"/>
      <c r="K395" s="1046"/>
      <c r="L395" s="1046"/>
      <c r="M395" s="1046"/>
      <c r="N395" s="1046"/>
      <c r="O395" s="1047"/>
      <c r="P395" s="73">
        <v>0.2</v>
      </c>
      <c r="Q395" s="1048">
        <f>+Q339</f>
        <v>0.4</v>
      </c>
      <c r="R395" s="1049"/>
      <c r="S395" s="1050" t="str">
        <f>+S339</f>
        <v>TALLERES</v>
      </c>
      <c r="T395" s="1050"/>
      <c r="U395" s="1050"/>
      <c r="V395" s="1050"/>
      <c r="W395" s="1051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1052">
        <v>0.4</v>
      </c>
      <c r="AC395" s="1050"/>
      <c r="AD395" s="1053" t="str">
        <f>+AD339</f>
        <v>ACTIVIDADES DE CLASE</v>
      </c>
      <c r="AE395" s="1053"/>
      <c r="AF395" s="1053"/>
      <c r="AG395" s="1053"/>
      <c r="AH395" s="1053"/>
      <c r="AI395" s="1053"/>
      <c r="AJ395" s="1053"/>
      <c r="AK395" s="1053"/>
      <c r="AL395" s="1054"/>
      <c r="AM395" s="1048">
        <v>0.4</v>
      </c>
      <c r="AN395" s="1049"/>
      <c r="AO395" s="1050" t="str">
        <f>+AO339</f>
        <v>TALLERES</v>
      </c>
      <c r="AP395" s="1050"/>
      <c r="AQ395" s="1050"/>
      <c r="AR395" s="1050"/>
      <c r="AS395" s="1051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1055">
        <f>+BE339</f>
        <v>0.4</v>
      </c>
      <c r="BF395" s="1050"/>
      <c r="BG395" s="1053" t="str">
        <f>+BG339</f>
        <v>ACTIVIDADES DE CLASE</v>
      </c>
      <c r="BH395" s="1053"/>
      <c r="BI395" s="1053"/>
      <c r="BJ395" s="1053"/>
      <c r="BK395" s="1053"/>
      <c r="BL395" s="1053"/>
      <c r="BM395" s="1053"/>
      <c r="BN395" s="1053"/>
      <c r="BO395" s="1054"/>
      <c r="BP395" s="1048">
        <f>+BP339</f>
        <v>0.4</v>
      </c>
      <c r="BQ395" s="1049"/>
      <c r="BR395" s="1050" t="str">
        <f>+BR339</f>
        <v>TALLERES</v>
      </c>
      <c r="BS395" s="1050"/>
      <c r="BT395" s="1050"/>
      <c r="BU395" s="1050"/>
      <c r="BV395" s="1051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1066">
        <f>+F395+P395+X395+Y395+Z395+Q395</f>
        <v>1.2000000000000002</v>
      </c>
      <c r="CB395" s="1067"/>
      <c r="CC395" s="82"/>
      <c r="CD395" s="1056">
        <f>AB395+AM395+AT395+AU395+AV395</f>
        <v>1</v>
      </c>
      <c r="CE395" s="1057"/>
      <c r="CF395" s="82"/>
      <c r="CG395" s="1058">
        <f>BE395+BP395+BW395+BX395+BY395</f>
        <v>1</v>
      </c>
      <c r="CH395" s="1059"/>
      <c r="CI395" s="82"/>
      <c r="CJ395" s="1007"/>
      <c r="CK395" s="47"/>
      <c r="CL395" s="83">
        <f>+COUNT(CL397:CL446)</f>
        <v>0</v>
      </c>
      <c r="CM395" s="84">
        <f t="shared" ref="CM395:CN395" si="42">+COUNT(CM397:CM446)</f>
        <v>0</v>
      </c>
      <c r="CN395" s="85">
        <f t="shared" si="42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15</v>
      </c>
      <c r="DM395" s="96">
        <f t="shared" ref="DM395:DO396" si="43">+DM339</f>
        <v>20</v>
      </c>
      <c r="DN395" s="96">
        <f t="shared" si="43"/>
        <v>20</v>
      </c>
      <c r="DO395" s="97">
        <f t="shared" si="43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  <c r="EF395" s="568" t="s">
        <v>242</v>
      </c>
      <c r="EG395" s="568" t="s">
        <v>243</v>
      </c>
      <c r="EH395" s="568" t="s">
        <v>244</v>
      </c>
      <c r="EI395" s="568" t="s">
        <v>245</v>
      </c>
      <c r="EJ395" s="566"/>
    </row>
    <row r="396" spans="1:140" ht="27" thickTop="1" thickBot="1">
      <c r="A396" s="450" t="s">
        <v>182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1060">
        <f>+CA340</f>
        <v>1</v>
      </c>
      <c r="CB396" s="1061"/>
      <c r="CC396" s="140"/>
      <c r="CD396" s="1062">
        <f>+CD340</f>
        <v>0</v>
      </c>
      <c r="CE396" s="1063"/>
      <c r="CF396" s="140"/>
      <c r="CG396" s="1064">
        <f>+CG340</f>
        <v>0</v>
      </c>
      <c r="CH396" s="1065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246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3"/>
        <v>Recup  MAT</v>
      </c>
      <c r="DN396" s="154" t="str">
        <f t="shared" si="43"/>
        <v>Recup  GEO</v>
      </c>
      <c r="DO396" s="154" t="str">
        <f t="shared" si="43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246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246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  <c r="EF396" s="72"/>
      <c r="EG396" s="72"/>
      <c r="EH396" s="72"/>
      <c r="EI396" s="72"/>
      <c r="EJ396" s="566" t="s">
        <v>246</v>
      </c>
    </row>
    <row r="397" spans="1:140" ht="16.5" thickTop="1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4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5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6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7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  <c r="EF397" s="216">
        <v>0</v>
      </c>
      <c r="EG397" s="216">
        <v>0</v>
      </c>
      <c r="EH397" s="216">
        <v>0</v>
      </c>
      <c r="EI397" s="216">
        <v>0</v>
      </c>
      <c r="EJ397" s="566">
        <v>0</v>
      </c>
    </row>
    <row r="398" spans="1:140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4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5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6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48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49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7"/>
        <v>0</v>
      </c>
      <c r="DI398" s="202">
        <f t="shared" ref="DI398:DI446" si="50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1">+CZ398</f>
        <v>0</v>
      </c>
      <c r="DS398" s="397"/>
      <c r="DT398" s="397"/>
      <c r="DU398" s="398"/>
      <c r="DV398" s="391"/>
      <c r="DW398" s="253">
        <f t="shared" ref="DW398:DW446" si="52">+DE398</f>
        <v>0</v>
      </c>
      <c r="DX398" s="399"/>
      <c r="DY398" s="399"/>
      <c r="DZ398" s="400"/>
      <c r="EA398" s="391"/>
      <c r="EB398" s="401">
        <f t="shared" ref="EB398:EB446" si="53">+DJ398</f>
        <v>0</v>
      </c>
      <c r="EC398" s="402"/>
      <c r="ED398" s="402"/>
      <c r="EE398" s="403"/>
      <c r="EF398" s="216">
        <v>0</v>
      </c>
      <c r="EG398" s="216">
        <v>0</v>
      </c>
      <c r="EH398" s="216">
        <v>0</v>
      </c>
      <c r="EI398" s="216">
        <v>0</v>
      </c>
      <c r="EJ398" s="566">
        <v>0</v>
      </c>
    </row>
    <row r="399" spans="1:140">
      <c r="A399" s="20">
        <f t="shared" ref="A399:A446" si="54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4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5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6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5">+SUM(CP399:CT399)/5</f>
        <v>0</v>
      </c>
      <c r="CW399" s="243"/>
      <c r="CX399" s="244">
        <f>+IF(DM399=0,0,IF(5*DM399/DM395&lt;2,2,5*DM399/DM395))</f>
        <v>0</v>
      </c>
      <c r="CY399" s="202">
        <f t="shared" si="48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49"/>
        <v>0</v>
      </c>
      <c r="DE399" s="246">
        <f>+DB395*DB399+DC395*DC399+DD395*DD399</f>
        <v>0</v>
      </c>
      <c r="DF399" s="190"/>
      <c r="DG399" s="243"/>
      <c r="DH399" s="202">
        <f t="shared" si="47"/>
        <v>0</v>
      </c>
      <c r="DI399" s="202">
        <f t="shared" si="50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1"/>
        <v>0</v>
      </c>
      <c r="DS399" s="397"/>
      <c r="DT399" s="397"/>
      <c r="DU399" s="398"/>
      <c r="DV399" s="391"/>
      <c r="DW399" s="253">
        <f t="shared" si="52"/>
        <v>0</v>
      </c>
      <c r="DX399" s="399"/>
      <c r="DY399" s="399"/>
      <c r="DZ399" s="400"/>
      <c r="EA399" s="391"/>
      <c r="EB399" s="401">
        <f t="shared" si="53"/>
        <v>0</v>
      </c>
      <c r="EC399" s="402"/>
      <c r="ED399" s="402"/>
      <c r="EE399" s="403"/>
      <c r="EF399" s="216">
        <v>0</v>
      </c>
      <c r="EG399" s="216">
        <v>0</v>
      </c>
      <c r="EH399" s="216">
        <v>0</v>
      </c>
      <c r="EI399" s="216">
        <v>0</v>
      </c>
      <c r="EJ399" s="566">
        <v>0</v>
      </c>
    </row>
    <row r="400" spans="1:140">
      <c r="A400" s="20">
        <f t="shared" si="54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4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5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6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5"/>
        <v>0</v>
      </c>
      <c r="CW400" s="243"/>
      <c r="CX400" s="244">
        <f>+IF(DM400=0,0,IF(5*DM400/DM395&lt;2,2,5*DM400/DM395))</f>
        <v>0</v>
      </c>
      <c r="CY400" s="202">
        <f t="shared" si="48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49"/>
        <v>0</v>
      </c>
      <c r="DE400" s="246">
        <f>+DB395*DB400+DC395*DC400+DD395*DD400</f>
        <v>0</v>
      </c>
      <c r="DF400" s="190"/>
      <c r="DG400" s="243"/>
      <c r="DH400" s="202">
        <f t="shared" si="47"/>
        <v>0</v>
      </c>
      <c r="DI400" s="202">
        <f t="shared" si="50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1"/>
        <v>0</v>
      </c>
      <c r="DS400" s="397"/>
      <c r="DT400" s="397"/>
      <c r="DU400" s="398"/>
      <c r="DV400" s="391"/>
      <c r="DW400" s="253">
        <f t="shared" si="52"/>
        <v>0</v>
      </c>
      <c r="DX400" s="399"/>
      <c r="DY400" s="399"/>
      <c r="DZ400" s="400"/>
      <c r="EA400" s="391"/>
      <c r="EB400" s="401">
        <f t="shared" si="53"/>
        <v>0</v>
      </c>
      <c r="EC400" s="402"/>
      <c r="ED400" s="402"/>
      <c r="EE400" s="403"/>
      <c r="EF400" s="216">
        <v>0</v>
      </c>
      <c r="EG400" s="216">
        <v>0</v>
      </c>
      <c r="EH400" s="216">
        <v>0</v>
      </c>
      <c r="EI400" s="216">
        <v>0</v>
      </c>
      <c r="EJ400" s="566">
        <v>0</v>
      </c>
    </row>
    <row r="401" spans="1:140">
      <c r="A401" s="20">
        <f t="shared" si="54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4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5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6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5"/>
        <v>0</v>
      </c>
      <c r="CW401" s="243"/>
      <c r="CX401" s="244">
        <f>+IF(DM401=0,0,IF(5*DM401/DM395&lt;2,2,5*DM401/DM395))</f>
        <v>0</v>
      </c>
      <c r="CY401" s="202">
        <f t="shared" si="48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49"/>
        <v>0</v>
      </c>
      <c r="DE401" s="246">
        <f>+DB395*DB401+DC395*DC401+DD395*DD401</f>
        <v>0</v>
      </c>
      <c r="DF401" s="190"/>
      <c r="DG401" s="243"/>
      <c r="DH401" s="202">
        <f t="shared" si="47"/>
        <v>0</v>
      </c>
      <c r="DI401" s="202">
        <f t="shared" si="50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1"/>
        <v>0</v>
      </c>
      <c r="DS401" s="397"/>
      <c r="DT401" s="397"/>
      <c r="DU401" s="398"/>
      <c r="DV401" s="391"/>
      <c r="DW401" s="253">
        <f t="shared" si="52"/>
        <v>0</v>
      </c>
      <c r="DX401" s="399"/>
      <c r="DY401" s="399"/>
      <c r="DZ401" s="400"/>
      <c r="EA401" s="391"/>
      <c r="EB401" s="401">
        <f t="shared" si="53"/>
        <v>0</v>
      </c>
      <c r="EC401" s="402"/>
      <c r="ED401" s="402"/>
      <c r="EE401" s="403"/>
      <c r="EF401" s="216">
        <v>0</v>
      </c>
      <c r="EG401" s="216">
        <v>0</v>
      </c>
      <c r="EH401" s="216">
        <v>0</v>
      </c>
      <c r="EI401" s="216">
        <v>0</v>
      </c>
      <c r="EJ401" s="566">
        <v>0</v>
      </c>
    </row>
    <row r="402" spans="1:140">
      <c r="A402" s="20">
        <f t="shared" si="54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4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5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6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5"/>
        <v>0</v>
      </c>
      <c r="CW402" s="243"/>
      <c r="CX402" s="244">
        <f>+IF(DM402=0,0,IF(5*DM402/DM395&lt;2,2,5*DM402/DM395))</f>
        <v>0</v>
      </c>
      <c r="CY402" s="202">
        <f t="shared" si="48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49"/>
        <v>0</v>
      </c>
      <c r="DE402" s="246">
        <f>+DB395*DB402+DC395*DC402+DD395*DD402</f>
        <v>0</v>
      </c>
      <c r="DF402" s="190"/>
      <c r="DG402" s="243"/>
      <c r="DH402" s="202">
        <f t="shared" si="47"/>
        <v>0</v>
      </c>
      <c r="DI402" s="202">
        <f t="shared" si="50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1"/>
        <v>0</v>
      </c>
      <c r="DS402" s="397"/>
      <c r="DT402" s="397"/>
      <c r="DU402" s="398"/>
      <c r="DV402" s="391"/>
      <c r="DW402" s="253">
        <f t="shared" si="52"/>
        <v>0</v>
      </c>
      <c r="DX402" s="399"/>
      <c r="DY402" s="399"/>
      <c r="DZ402" s="400"/>
      <c r="EA402" s="391"/>
      <c r="EB402" s="401">
        <f t="shared" si="53"/>
        <v>0</v>
      </c>
      <c r="EC402" s="402"/>
      <c r="ED402" s="402"/>
      <c r="EE402" s="403"/>
      <c r="EF402" s="216">
        <v>0</v>
      </c>
      <c r="EG402" s="216">
        <v>0</v>
      </c>
      <c r="EH402" s="216">
        <v>0</v>
      </c>
      <c r="EI402" s="216">
        <v>0</v>
      </c>
      <c r="EJ402" s="566">
        <v>0</v>
      </c>
    </row>
    <row r="403" spans="1:140">
      <c r="A403" s="20">
        <f t="shared" si="54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4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5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6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5"/>
        <v>0</v>
      </c>
      <c r="CW403" s="243"/>
      <c r="CX403" s="244">
        <f>+IF(DM403=0,0,IF(5*DM403/DM395&lt;2,2,5*DM403/DM395))</f>
        <v>0</v>
      </c>
      <c r="CY403" s="202">
        <f t="shared" si="48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49"/>
        <v>0</v>
      </c>
      <c r="DE403" s="246">
        <f>+DB395*DB403+DC395*DC403+DD395*DD403</f>
        <v>0</v>
      </c>
      <c r="DF403" s="190"/>
      <c r="DG403" s="243"/>
      <c r="DH403" s="202">
        <f t="shared" si="47"/>
        <v>0</v>
      </c>
      <c r="DI403" s="202">
        <f t="shared" si="50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1"/>
        <v>0</v>
      </c>
      <c r="DS403" s="397"/>
      <c r="DT403" s="397"/>
      <c r="DU403" s="398"/>
      <c r="DV403" s="391"/>
      <c r="DW403" s="253">
        <f t="shared" si="52"/>
        <v>0</v>
      </c>
      <c r="DX403" s="399"/>
      <c r="DY403" s="399"/>
      <c r="DZ403" s="400"/>
      <c r="EA403" s="391"/>
      <c r="EB403" s="401">
        <f t="shared" si="53"/>
        <v>0</v>
      </c>
      <c r="EC403" s="402"/>
      <c r="ED403" s="402"/>
      <c r="EE403" s="403"/>
      <c r="EF403" s="216">
        <v>0</v>
      </c>
      <c r="EG403" s="216">
        <v>0</v>
      </c>
      <c r="EH403" s="216">
        <v>0</v>
      </c>
      <c r="EI403" s="216">
        <v>0</v>
      </c>
      <c r="EJ403" s="566">
        <v>0</v>
      </c>
    </row>
    <row r="404" spans="1:140">
      <c r="A404" s="20">
        <f t="shared" si="54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4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5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6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5"/>
        <v>0</v>
      </c>
      <c r="CW404" s="243"/>
      <c r="CX404" s="244">
        <f>+IF(DM404=0,0,IF(5*DM404/DM395&lt;2,2,5*DM404/DM395))</f>
        <v>0</v>
      </c>
      <c r="CY404" s="202">
        <f t="shared" si="48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49"/>
        <v>0</v>
      </c>
      <c r="DE404" s="246">
        <f>+DB395*DB404+DC395*DC404+DD395*DD404</f>
        <v>0</v>
      </c>
      <c r="DF404" s="190"/>
      <c r="DG404" s="243"/>
      <c r="DH404" s="202">
        <f t="shared" si="47"/>
        <v>0</v>
      </c>
      <c r="DI404" s="202">
        <f t="shared" si="50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1"/>
        <v>0</v>
      </c>
      <c r="DS404" s="397"/>
      <c r="DT404" s="397"/>
      <c r="DU404" s="398"/>
      <c r="DV404" s="391"/>
      <c r="DW404" s="253">
        <f t="shared" si="52"/>
        <v>0</v>
      </c>
      <c r="DX404" s="399"/>
      <c r="DY404" s="399"/>
      <c r="DZ404" s="400"/>
      <c r="EA404" s="391"/>
      <c r="EB404" s="401">
        <f t="shared" si="53"/>
        <v>0</v>
      </c>
      <c r="EC404" s="402"/>
      <c r="ED404" s="402"/>
      <c r="EE404" s="403"/>
      <c r="EF404" s="216">
        <v>0</v>
      </c>
      <c r="EG404" s="216">
        <v>0</v>
      </c>
      <c r="EH404" s="216">
        <v>0</v>
      </c>
      <c r="EI404" s="216">
        <v>0</v>
      </c>
      <c r="EJ404" s="566">
        <v>0</v>
      </c>
    </row>
    <row r="405" spans="1:140">
      <c r="A405" s="20">
        <f t="shared" si="54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4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5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6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5"/>
        <v>0</v>
      </c>
      <c r="CW405" s="243"/>
      <c r="CX405" s="244">
        <f>+IF(DM405=0,0,IF(5*DM405/DM395&lt;2,2,5*DM405/DM395))</f>
        <v>0</v>
      </c>
      <c r="CY405" s="202">
        <f t="shared" si="48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49"/>
        <v>0</v>
      </c>
      <c r="DE405" s="246">
        <f>+DB395*DB405+DC395*DC405+DD395*DD405</f>
        <v>0</v>
      </c>
      <c r="DF405" s="190"/>
      <c r="DG405" s="243"/>
      <c r="DH405" s="202">
        <f t="shared" si="47"/>
        <v>0</v>
      </c>
      <c r="DI405" s="202">
        <f t="shared" si="50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1"/>
        <v>0</v>
      </c>
      <c r="DS405" s="397"/>
      <c r="DT405" s="397"/>
      <c r="DU405" s="398"/>
      <c r="DV405" s="391"/>
      <c r="DW405" s="253">
        <f t="shared" si="52"/>
        <v>0</v>
      </c>
      <c r="DX405" s="399"/>
      <c r="DY405" s="399"/>
      <c r="DZ405" s="400"/>
      <c r="EA405" s="391"/>
      <c r="EB405" s="401">
        <f t="shared" si="53"/>
        <v>0</v>
      </c>
      <c r="EC405" s="402"/>
      <c r="ED405" s="402"/>
      <c r="EE405" s="403"/>
      <c r="EF405" s="216">
        <v>0</v>
      </c>
      <c r="EG405" s="216">
        <v>0</v>
      </c>
      <c r="EH405" s="216">
        <v>0</v>
      </c>
      <c r="EI405" s="216">
        <v>0</v>
      </c>
      <c r="EJ405" s="566">
        <v>0</v>
      </c>
    </row>
    <row r="406" spans="1:140">
      <c r="A406" s="20">
        <f t="shared" si="54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4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5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6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5"/>
        <v>0</v>
      </c>
      <c r="CW406" s="243"/>
      <c r="CX406" s="244">
        <f>+IF(DM406=0,0,IF(5*DM406/DM395&lt;2,2,5*DM406/DM395))</f>
        <v>0</v>
      </c>
      <c r="CY406" s="202">
        <f t="shared" si="48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49"/>
        <v>0</v>
      </c>
      <c r="DE406" s="246">
        <f>+DB395*DB406+DC395*DC406+DD395*DD406</f>
        <v>0</v>
      </c>
      <c r="DF406" s="190"/>
      <c r="DG406" s="243"/>
      <c r="DH406" s="202">
        <f t="shared" si="47"/>
        <v>0</v>
      </c>
      <c r="DI406" s="202">
        <f t="shared" si="50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1"/>
        <v>0</v>
      </c>
      <c r="DS406" s="397"/>
      <c r="DT406" s="397"/>
      <c r="DU406" s="398"/>
      <c r="DV406" s="391"/>
      <c r="DW406" s="253">
        <f t="shared" si="52"/>
        <v>0</v>
      </c>
      <c r="DX406" s="399"/>
      <c r="DY406" s="399"/>
      <c r="DZ406" s="400"/>
      <c r="EA406" s="391"/>
      <c r="EB406" s="401">
        <f t="shared" si="53"/>
        <v>0</v>
      </c>
      <c r="EC406" s="402"/>
      <c r="ED406" s="402"/>
      <c r="EE406" s="403"/>
      <c r="EF406" s="216">
        <v>0</v>
      </c>
      <c r="EG406" s="216">
        <v>0</v>
      </c>
      <c r="EH406" s="216">
        <v>0</v>
      </c>
      <c r="EI406" s="216">
        <v>0</v>
      </c>
      <c r="EJ406" s="566">
        <v>0</v>
      </c>
    </row>
    <row r="407" spans="1:140">
      <c r="A407" s="20">
        <f t="shared" si="54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4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5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6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5"/>
        <v>0</v>
      </c>
      <c r="CW407" s="243"/>
      <c r="CX407" s="244">
        <f>+IF(DM407=0,0,IF(5*DM407/DM395&lt;2,2,5*DM407/DM395))</f>
        <v>0</v>
      </c>
      <c r="CY407" s="202">
        <f t="shared" si="48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49"/>
        <v>0</v>
      </c>
      <c r="DE407" s="246">
        <f>+DB395*DB407+DC395*DC407+DD395*DD407</f>
        <v>0</v>
      </c>
      <c r="DF407" s="190"/>
      <c r="DG407" s="243"/>
      <c r="DH407" s="202">
        <f t="shared" si="47"/>
        <v>0</v>
      </c>
      <c r="DI407" s="202">
        <f t="shared" si="50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1"/>
        <v>0</v>
      </c>
      <c r="DS407" s="397"/>
      <c r="DT407" s="397"/>
      <c r="DU407" s="398"/>
      <c r="DV407" s="391"/>
      <c r="DW407" s="253">
        <f t="shared" si="52"/>
        <v>0</v>
      </c>
      <c r="DX407" s="399"/>
      <c r="DY407" s="399"/>
      <c r="DZ407" s="400"/>
      <c r="EA407" s="391"/>
      <c r="EB407" s="401">
        <f t="shared" si="53"/>
        <v>0</v>
      </c>
      <c r="EC407" s="402"/>
      <c r="ED407" s="402"/>
      <c r="EE407" s="403"/>
      <c r="EF407" s="216">
        <v>0</v>
      </c>
      <c r="EG407" s="216">
        <v>0</v>
      </c>
      <c r="EH407" s="216">
        <v>0</v>
      </c>
      <c r="EI407" s="216">
        <v>0</v>
      </c>
      <c r="EJ407" s="566">
        <v>0</v>
      </c>
    </row>
    <row r="408" spans="1:140">
      <c r="A408" s="20">
        <f t="shared" si="54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4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5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6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5"/>
        <v>0</v>
      </c>
      <c r="CW408" s="243"/>
      <c r="CX408" s="244">
        <f>+IF(DM408=0,0,IF(5*DM408/DM395&lt;2,2,5*DM408/DM395))</f>
        <v>0</v>
      </c>
      <c r="CY408" s="202">
        <f t="shared" si="48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49"/>
        <v>0</v>
      </c>
      <c r="DE408" s="246">
        <f>+DB395*DB408+DC395*DC408+DD395*DD408</f>
        <v>0</v>
      </c>
      <c r="DF408" s="190"/>
      <c r="DG408" s="243"/>
      <c r="DH408" s="202">
        <f t="shared" si="47"/>
        <v>0</v>
      </c>
      <c r="DI408" s="202">
        <f t="shared" si="50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1"/>
        <v>0</v>
      </c>
      <c r="DS408" s="397"/>
      <c r="DT408" s="397"/>
      <c r="DU408" s="398"/>
      <c r="DV408" s="391"/>
      <c r="DW408" s="253">
        <f t="shared" si="52"/>
        <v>0</v>
      </c>
      <c r="DX408" s="399"/>
      <c r="DY408" s="399"/>
      <c r="DZ408" s="400"/>
      <c r="EA408" s="391"/>
      <c r="EB408" s="401">
        <f t="shared" si="53"/>
        <v>0</v>
      </c>
      <c r="EC408" s="402"/>
      <c r="ED408" s="402"/>
      <c r="EE408" s="403"/>
      <c r="EF408" s="216">
        <v>0</v>
      </c>
      <c r="EG408" s="216">
        <v>0</v>
      </c>
      <c r="EH408" s="216">
        <v>0</v>
      </c>
      <c r="EI408" s="216">
        <v>0</v>
      </c>
      <c r="EJ408" s="566">
        <v>0</v>
      </c>
    </row>
    <row r="409" spans="1:140">
      <c r="A409" s="20">
        <f t="shared" si="54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4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5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6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5"/>
        <v>0</v>
      </c>
      <c r="CW409" s="243"/>
      <c r="CX409" s="244">
        <f>+IF(DM409=0,0,IF(5*DM409/DM395&lt;2,2,5*DM409/DM395))</f>
        <v>0</v>
      </c>
      <c r="CY409" s="202">
        <f t="shared" si="48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49"/>
        <v>0</v>
      </c>
      <c r="DE409" s="246">
        <f>+DB395*DB409+DC395*DC409+DD395*DD409</f>
        <v>0</v>
      </c>
      <c r="DF409" s="190"/>
      <c r="DG409" s="243"/>
      <c r="DH409" s="202">
        <f t="shared" si="47"/>
        <v>0</v>
      </c>
      <c r="DI409" s="202">
        <f t="shared" si="50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1"/>
        <v>0</v>
      </c>
      <c r="DS409" s="397"/>
      <c r="DT409" s="397"/>
      <c r="DU409" s="398"/>
      <c r="DV409" s="391"/>
      <c r="DW409" s="253">
        <f t="shared" si="52"/>
        <v>0</v>
      </c>
      <c r="DX409" s="399"/>
      <c r="DY409" s="399"/>
      <c r="DZ409" s="400"/>
      <c r="EA409" s="391"/>
      <c r="EB409" s="401">
        <f t="shared" si="53"/>
        <v>0</v>
      </c>
      <c r="EC409" s="402"/>
      <c r="ED409" s="402"/>
      <c r="EE409" s="403"/>
      <c r="EF409" s="216">
        <v>0</v>
      </c>
      <c r="EG409" s="216">
        <v>0</v>
      </c>
      <c r="EH409" s="216">
        <v>0</v>
      </c>
      <c r="EI409" s="216">
        <v>0</v>
      </c>
      <c r="EJ409" s="566">
        <v>0</v>
      </c>
    </row>
    <row r="410" spans="1:140">
      <c r="A410" s="20">
        <f t="shared" si="54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4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5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6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5"/>
        <v>0</v>
      </c>
      <c r="CW410" s="243"/>
      <c r="CX410" s="244">
        <f>+IF(DM410=0,0,IF(5*DM410/DM395&lt;2,2,5*DM410/DM395))</f>
        <v>0</v>
      </c>
      <c r="CY410" s="202">
        <f t="shared" si="48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49"/>
        <v>0</v>
      </c>
      <c r="DE410" s="246">
        <f>+DB395*DB410+DC395*DC410+DD395*DD410</f>
        <v>0</v>
      </c>
      <c r="DF410" s="190"/>
      <c r="DG410" s="243"/>
      <c r="DH410" s="202">
        <f t="shared" si="47"/>
        <v>0</v>
      </c>
      <c r="DI410" s="202">
        <f t="shared" si="50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1"/>
        <v>0</v>
      </c>
      <c r="DS410" s="397"/>
      <c r="DT410" s="397"/>
      <c r="DU410" s="398"/>
      <c r="DV410" s="391"/>
      <c r="DW410" s="253">
        <f t="shared" si="52"/>
        <v>0</v>
      </c>
      <c r="DX410" s="399"/>
      <c r="DY410" s="399"/>
      <c r="DZ410" s="400"/>
      <c r="EA410" s="391"/>
      <c r="EB410" s="401">
        <f t="shared" si="53"/>
        <v>0</v>
      </c>
      <c r="EC410" s="402"/>
      <c r="ED410" s="402"/>
      <c r="EE410" s="403"/>
      <c r="EF410" s="216">
        <v>0</v>
      </c>
      <c r="EG410" s="216">
        <v>0</v>
      </c>
      <c r="EH410" s="216">
        <v>0</v>
      </c>
      <c r="EI410" s="216">
        <v>0</v>
      </c>
      <c r="EJ410" s="566">
        <v>0</v>
      </c>
    </row>
    <row r="411" spans="1:140">
      <c r="A411" s="20">
        <f t="shared" si="54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4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5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6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5"/>
        <v>0</v>
      </c>
      <c r="CW411" s="243"/>
      <c r="CX411" s="244">
        <f>+IF(DM411=0,0,IF(5*DM411/DM395&lt;2,2,5*DM411/DM395))</f>
        <v>0</v>
      </c>
      <c r="CY411" s="202">
        <f t="shared" si="48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49"/>
        <v>0</v>
      </c>
      <c r="DE411" s="246">
        <f>+DB395*DB411+DC395*DC411+DD395*DD411</f>
        <v>0</v>
      </c>
      <c r="DF411" s="190"/>
      <c r="DG411" s="243"/>
      <c r="DH411" s="202">
        <f t="shared" si="47"/>
        <v>0</v>
      </c>
      <c r="DI411" s="202">
        <f t="shared" si="50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1"/>
        <v>0</v>
      </c>
      <c r="DS411" s="397"/>
      <c r="DT411" s="397"/>
      <c r="DU411" s="398"/>
      <c r="DV411" s="391"/>
      <c r="DW411" s="253">
        <f t="shared" si="52"/>
        <v>0</v>
      </c>
      <c r="DX411" s="399"/>
      <c r="DY411" s="399"/>
      <c r="DZ411" s="400"/>
      <c r="EA411" s="391"/>
      <c r="EB411" s="401">
        <f t="shared" si="53"/>
        <v>0</v>
      </c>
      <c r="EC411" s="402"/>
      <c r="ED411" s="402"/>
      <c r="EE411" s="403"/>
      <c r="EF411" s="216">
        <v>0</v>
      </c>
      <c r="EG411" s="216">
        <v>0</v>
      </c>
      <c r="EH411" s="216">
        <v>0</v>
      </c>
      <c r="EI411" s="216">
        <v>0</v>
      </c>
      <c r="EJ411" s="566">
        <v>0</v>
      </c>
    </row>
    <row r="412" spans="1:140">
      <c r="A412" s="20">
        <f t="shared" si="54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4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5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6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5"/>
        <v>0</v>
      </c>
      <c r="CW412" s="243"/>
      <c r="CX412" s="244">
        <f>+IF(DM412=0,0,IF(5*DM412/DM395&lt;2,2,5*DM412/DM395))</f>
        <v>0</v>
      </c>
      <c r="CY412" s="202">
        <f t="shared" si="48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49"/>
        <v>0</v>
      </c>
      <c r="DE412" s="246">
        <f>+DB395*DB412+DC395*DC412+DD395*DD412</f>
        <v>0</v>
      </c>
      <c r="DF412" s="190"/>
      <c r="DG412" s="243"/>
      <c r="DH412" s="202">
        <f t="shared" si="47"/>
        <v>0</v>
      </c>
      <c r="DI412" s="202">
        <f t="shared" si="50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1"/>
        <v>0</v>
      </c>
      <c r="DS412" s="397"/>
      <c r="DT412" s="397"/>
      <c r="DU412" s="398"/>
      <c r="DV412" s="391"/>
      <c r="DW412" s="253">
        <f t="shared" si="52"/>
        <v>0</v>
      </c>
      <c r="DX412" s="399"/>
      <c r="DY412" s="399"/>
      <c r="DZ412" s="400"/>
      <c r="EA412" s="391"/>
      <c r="EB412" s="401">
        <f t="shared" si="53"/>
        <v>0</v>
      </c>
      <c r="EC412" s="402"/>
      <c r="ED412" s="402"/>
      <c r="EE412" s="403"/>
      <c r="EF412" s="216">
        <v>0</v>
      </c>
      <c r="EG412" s="216">
        <v>0</v>
      </c>
      <c r="EH412" s="216">
        <v>0</v>
      </c>
      <c r="EI412" s="216">
        <v>0</v>
      </c>
      <c r="EJ412" s="566">
        <v>0</v>
      </c>
    </row>
    <row r="413" spans="1:140">
      <c r="A413" s="20">
        <f t="shared" si="54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4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5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6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5"/>
        <v>0</v>
      </c>
      <c r="CW413" s="243"/>
      <c r="CX413" s="244">
        <f>+IF(DM413=0,0,IF(5*DM413/DM395&lt;2,2,5*DM413/DM395))</f>
        <v>0</v>
      </c>
      <c r="CY413" s="202">
        <f t="shared" si="48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49"/>
        <v>0</v>
      </c>
      <c r="DE413" s="246">
        <f>+DB395*DB413+DC395*DC413+DD395*DD413</f>
        <v>0</v>
      </c>
      <c r="DF413" s="190"/>
      <c r="DG413" s="243"/>
      <c r="DH413" s="202">
        <f t="shared" si="47"/>
        <v>0</v>
      </c>
      <c r="DI413" s="202">
        <f t="shared" si="50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1"/>
        <v>0</v>
      </c>
      <c r="DS413" s="397"/>
      <c r="DT413" s="397"/>
      <c r="DU413" s="398"/>
      <c r="DV413" s="391"/>
      <c r="DW413" s="253">
        <f t="shared" si="52"/>
        <v>0</v>
      </c>
      <c r="DX413" s="399"/>
      <c r="DY413" s="399"/>
      <c r="DZ413" s="400"/>
      <c r="EA413" s="391"/>
      <c r="EB413" s="401">
        <f t="shared" si="53"/>
        <v>0</v>
      </c>
      <c r="EC413" s="402"/>
      <c r="ED413" s="402"/>
      <c r="EE413" s="403"/>
      <c r="EF413" s="216">
        <v>0</v>
      </c>
      <c r="EG413" s="216">
        <v>0</v>
      </c>
      <c r="EH413" s="216">
        <v>0</v>
      </c>
      <c r="EI413" s="216">
        <v>0</v>
      </c>
      <c r="EJ413" s="566">
        <v>0</v>
      </c>
    </row>
    <row r="414" spans="1:140">
      <c r="A414" s="20">
        <f t="shared" si="54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4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5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6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5"/>
        <v>0</v>
      </c>
      <c r="CW414" s="243"/>
      <c r="CX414" s="244">
        <f>+IF(DM414=0,0,IF(5*DM414/DM395&lt;2,2,5*DM414/DM395))</f>
        <v>0</v>
      </c>
      <c r="CY414" s="202">
        <f t="shared" si="48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49"/>
        <v>0</v>
      </c>
      <c r="DE414" s="246">
        <f>+DB395*DB414+DC395*DC414+DD395*DD414</f>
        <v>0</v>
      </c>
      <c r="DF414" s="190"/>
      <c r="DG414" s="243"/>
      <c r="DH414" s="202">
        <f t="shared" si="47"/>
        <v>0</v>
      </c>
      <c r="DI414" s="202">
        <f t="shared" si="50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1"/>
        <v>0</v>
      </c>
      <c r="DS414" s="397"/>
      <c r="DT414" s="397"/>
      <c r="DU414" s="398"/>
      <c r="DV414" s="391"/>
      <c r="DW414" s="253">
        <f t="shared" si="52"/>
        <v>0</v>
      </c>
      <c r="DX414" s="399"/>
      <c r="DY414" s="399"/>
      <c r="DZ414" s="400"/>
      <c r="EA414" s="391"/>
      <c r="EB414" s="401">
        <f t="shared" si="53"/>
        <v>0</v>
      </c>
      <c r="EC414" s="402"/>
      <c r="ED414" s="402"/>
      <c r="EE414" s="403"/>
      <c r="EF414" s="216">
        <v>0</v>
      </c>
      <c r="EG414" s="216">
        <v>0</v>
      </c>
      <c r="EH414" s="216">
        <v>0</v>
      </c>
      <c r="EI414" s="216">
        <v>0</v>
      </c>
      <c r="EJ414" s="566">
        <v>0</v>
      </c>
    </row>
    <row r="415" spans="1:140">
      <c r="A415" s="20">
        <f t="shared" si="54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4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5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6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5"/>
        <v>0</v>
      </c>
      <c r="CW415" s="243"/>
      <c r="CX415" s="244">
        <f>+IF(DM415=0,0,IF(5*DM415/DM395&lt;2,2,5*DM415/DM395))</f>
        <v>0</v>
      </c>
      <c r="CY415" s="202">
        <f t="shared" si="48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49"/>
        <v>0</v>
      </c>
      <c r="DE415" s="246">
        <f>+DB395*DB415+DC395*DC415+DD395*DD415</f>
        <v>0</v>
      </c>
      <c r="DF415" s="190"/>
      <c r="DG415" s="243"/>
      <c r="DH415" s="202">
        <f t="shared" si="47"/>
        <v>0</v>
      </c>
      <c r="DI415" s="202">
        <f t="shared" si="50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1"/>
        <v>0</v>
      </c>
      <c r="DS415" s="397"/>
      <c r="DT415" s="397"/>
      <c r="DU415" s="398"/>
      <c r="DV415" s="391"/>
      <c r="DW415" s="253">
        <f t="shared" si="52"/>
        <v>0</v>
      </c>
      <c r="DX415" s="399"/>
      <c r="DY415" s="399"/>
      <c r="DZ415" s="400"/>
      <c r="EA415" s="391"/>
      <c r="EB415" s="401">
        <f t="shared" si="53"/>
        <v>0</v>
      </c>
      <c r="EC415" s="402"/>
      <c r="ED415" s="402"/>
      <c r="EE415" s="403"/>
      <c r="EF415" s="216">
        <v>0</v>
      </c>
      <c r="EG415" s="216">
        <v>0</v>
      </c>
      <c r="EH415" s="216">
        <v>0</v>
      </c>
      <c r="EI415" s="216">
        <v>0</v>
      </c>
      <c r="EJ415" s="566">
        <v>0</v>
      </c>
    </row>
    <row r="416" spans="1:140">
      <c r="A416" s="20">
        <f t="shared" si="54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4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5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6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5"/>
        <v>0</v>
      </c>
      <c r="CW416" s="243"/>
      <c r="CX416" s="244">
        <f>+IF(DM416=0,0,IF(5*DM416/DM395&lt;2,2,5*DM416/DM395))</f>
        <v>0</v>
      </c>
      <c r="CY416" s="202">
        <f t="shared" si="48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49"/>
        <v>0</v>
      </c>
      <c r="DE416" s="246">
        <f>+DB395*DB416+DC395*DC416+DD395*DD416</f>
        <v>0</v>
      </c>
      <c r="DF416" s="190"/>
      <c r="DG416" s="243"/>
      <c r="DH416" s="202">
        <f t="shared" si="47"/>
        <v>0</v>
      </c>
      <c r="DI416" s="202">
        <f t="shared" si="50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1"/>
        <v>0</v>
      </c>
      <c r="DS416" s="397"/>
      <c r="DT416" s="397"/>
      <c r="DU416" s="398"/>
      <c r="DV416" s="391"/>
      <c r="DW416" s="253">
        <f t="shared" si="52"/>
        <v>0</v>
      </c>
      <c r="DX416" s="399"/>
      <c r="DY416" s="399"/>
      <c r="DZ416" s="400"/>
      <c r="EA416" s="391"/>
      <c r="EB416" s="401">
        <f t="shared" si="53"/>
        <v>0</v>
      </c>
      <c r="EC416" s="402"/>
      <c r="ED416" s="402"/>
      <c r="EE416" s="403"/>
      <c r="EF416" s="216">
        <v>0</v>
      </c>
      <c r="EG416" s="216">
        <v>0</v>
      </c>
      <c r="EH416" s="216">
        <v>0</v>
      </c>
      <c r="EI416" s="216">
        <v>0</v>
      </c>
      <c r="EJ416" s="566">
        <v>0</v>
      </c>
    </row>
    <row r="417" spans="1:140">
      <c r="A417" s="20">
        <f t="shared" si="54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4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5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6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5"/>
        <v>0</v>
      </c>
      <c r="CW417" s="243"/>
      <c r="CX417" s="244">
        <f>+IF(DM417=0,0,IF(5*DM417/DM395&lt;2,2,5*DM417/DM395))</f>
        <v>0</v>
      </c>
      <c r="CY417" s="202">
        <f t="shared" si="48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49"/>
        <v>0</v>
      </c>
      <c r="DE417" s="246">
        <f>+DB395*DB417+DC395*DC417+DD395*DD417</f>
        <v>0</v>
      </c>
      <c r="DF417" s="190"/>
      <c r="DG417" s="243"/>
      <c r="DH417" s="202">
        <f t="shared" si="47"/>
        <v>0</v>
      </c>
      <c r="DI417" s="202">
        <f t="shared" si="50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1"/>
        <v>0</v>
      </c>
      <c r="DS417" s="397"/>
      <c r="DT417" s="397"/>
      <c r="DU417" s="398"/>
      <c r="DV417" s="391"/>
      <c r="DW417" s="253">
        <f t="shared" si="52"/>
        <v>0</v>
      </c>
      <c r="DX417" s="399"/>
      <c r="DY417" s="399"/>
      <c r="DZ417" s="400"/>
      <c r="EA417" s="391"/>
      <c r="EB417" s="401">
        <f t="shared" si="53"/>
        <v>0</v>
      </c>
      <c r="EC417" s="402"/>
      <c r="ED417" s="402"/>
      <c r="EE417" s="403"/>
      <c r="EF417" s="216">
        <v>0</v>
      </c>
      <c r="EG417" s="216">
        <v>0</v>
      </c>
      <c r="EH417" s="216">
        <v>0</v>
      </c>
      <c r="EI417" s="216">
        <v>0</v>
      </c>
      <c r="EJ417" s="566">
        <v>0</v>
      </c>
    </row>
    <row r="418" spans="1:140">
      <c r="A418" s="20">
        <f t="shared" si="54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4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5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6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5"/>
        <v>0</v>
      </c>
      <c r="CW418" s="243"/>
      <c r="CX418" s="244">
        <f>+IF(DM418=0,0,IF(5*DM418/DM395&lt;2,2,5*DM418/DM395))</f>
        <v>0</v>
      </c>
      <c r="CY418" s="202">
        <f t="shared" si="48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49"/>
        <v>0</v>
      </c>
      <c r="DE418" s="246">
        <f>+DB395*DB418+DC395*DC418+DD395*DD418</f>
        <v>0</v>
      </c>
      <c r="DF418" s="190"/>
      <c r="DG418" s="243"/>
      <c r="DH418" s="202">
        <f t="shared" si="47"/>
        <v>0</v>
      </c>
      <c r="DI418" s="202">
        <f t="shared" si="50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1"/>
        <v>0</v>
      </c>
      <c r="DS418" s="397"/>
      <c r="DT418" s="397"/>
      <c r="DU418" s="398"/>
      <c r="DV418" s="391"/>
      <c r="DW418" s="253">
        <f t="shared" si="52"/>
        <v>0</v>
      </c>
      <c r="DX418" s="399"/>
      <c r="DY418" s="399"/>
      <c r="DZ418" s="400"/>
      <c r="EA418" s="391"/>
      <c r="EB418" s="401">
        <f t="shared" si="53"/>
        <v>0</v>
      </c>
      <c r="EC418" s="402"/>
      <c r="ED418" s="402"/>
      <c r="EE418" s="403"/>
      <c r="EF418" s="216">
        <v>0</v>
      </c>
      <c r="EG418" s="216">
        <v>0</v>
      </c>
      <c r="EH418" s="216">
        <v>0</v>
      </c>
      <c r="EI418" s="216">
        <v>0</v>
      </c>
      <c r="EJ418" s="566">
        <v>0</v>
      </c>
    </row>
    <row r="419" spans="1:140">
      <c r="A419" s="20">
        <f t="shared" si="54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4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5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6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5"/>
        <v>0</v>
      </c>
      <c r="CW419" s="243"/>
      <c r="CX419" s="244">
        <f>+IF(DM419=0,0,IF(5*DM419/DM395&lt;2,2,5*DM419/DM395))</f>
        <v>0</v>
      </c>
      <c r="CY419" s="202">
        <f t="shared" si="48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49"/>
        <v>0</v>
      </c>
      <c r="DE419" s="246">
        <f>+DB395*DB419+DC395*DC419+DD395*DD419</f>
        <v>0</v>
      </c>
      <c r="DF419" s="190"/>
      <c r="DG419" s="243"/>
      <c r="DH419" s="202">
        <f t="shared" si="47"/>
        <v>0</v>
      </c>
      <c r="DI419" s="202">
        <f t="shared" si="50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1"/>
        <v>0</v>
      </c>
      <c r="DS419" s="397"/>
      <c r="DT419" s="397"/>
      <c r="DU419" s="398"/>
      <c r="DV419" s="391"/>
      <c r="DW419" s="253">
        <f t="shared" si="52"/>
        <v>0</v>
      </c>
      <c r="DX419" s="399"/>
      <c r="DY419" s="399"/>
      <c r="DZ419" s="400"/>
      <c r="EA419" s="391"/>
      <c r="EB419" s="401">
        <f t="shared" si="53"/>
        <v>0</v>
      </c>
      <c r="EC419" s="402"/>
      <c r="ED419" s="402"/>
      <c r="EE419" s="403"/>
      <c r="EF419" s="216">
        <v>0</v>
      </c>
      <c r="EG419" s="216">
        <v>0</v>
      </c>
      <c r="EH419" s="216">
        <v>0</v>
      </c>
      <c r="EI419" s="216">
        <v>0</v>
      </c>
      <c r="EJ419" s="566">
        <v>0</v>
      </c>
    </row>
    <row r="420" spans="1:140">
      <c r="A420" s="20">
        <f t="shared" si="54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4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5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6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5"/>
        <v>0</v>
      </c>
      <c r="CW420" s="243"/>
      <c r="CX420" s="244">
        <f>+IF(DM420=0,0,IF(5*DM420/DM395&lt;2,2,5*DM420/DM395))</f>
        <v>0</v>
      </c>
      <c r="CY420" s="202">
        <f t="shared" si="48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49"/>
        <v>0</v>
      </c>
      <c r="DE420" s="246">
        <f>+DB395*DB420+DC395*DC420+DD395*DD420</f>
        <v>0</v>
      </c>
      <c r="DF420" s="190"/>
      <c r="DG420" s="243"/>
      <c r="DH420" s="202">
        <f t="shared" si="47"/>
        <v>0</v>
      </c>
      <c r="DI420" s="202">
        <f t="shared" si="50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1"/>
        <v>0</v>
      </c>
      <c r="DS420" s="397"/>
      <c r="DT420" s="397"/>
      <c r="DU420" s="398"/>
      <c r="DV420" s="391"/>
      <c r="DW420" s="253">
        <f t="shared" si="52"/>
        <v>0</v>
      </c>
      <c r="DX420" s="399"/>
      <c r="DY420" s="399"/>
      <c r="DZ420" s="400"/>
      <c r="EA420" s="391"/>
      <c r="EB420" s="401">
        <f t="shared" si="53"/>
        <v>0</v>
      </c>
      <c r="EC420" s="402"/>
      <c r="ED420" s="402"/>
      <c r="EE420" s="403"/>
      <c r="EF420" s="216">
        <v>0</v>
      </c>
      <c r="EG420" s="216">
        <v>0</v>
      </c>
      <c r="EH420" s="216">
        <v>0</v>
      </c>
      <c r="EI420" s="216">
        <v>0</v>
      </c>
      <c r="EJ420" s="566">
        <v>0</v>
      </c>
    </row>
    <row r="421" spans="1:140">
      <c r="A421" s="20">
        <f t="shared" si="54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4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5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6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5"/>
        <v>0</v>
      </c>
      <c r="CW421" s="243"/>
      <c r="CX421" s="244">
        <f>+IF(DM421=0,0,IF(5*DM421/DM395&lt;2,2,5*DM421/DM395))</f>
        <v>0</v>
      </c>
      <c r="CY421" s="202">
        <f t="shared" si="48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49"/>
        <v>0</v>
      </c>
      <c r="DE421" s="246">
        <f>+DB395*DB421+DC395*DC421+DD395*DD421</f>
        <v>0</v>
      </c>
      <c r="DF421" s="190"/>
      <c r="DG421" s="243"/>
      <c r="DH421" s="202">
        <f t="shared" si="47"/>
        <v>0</v>
      </c>
      <c r="DI421" s="202">
        <f t="shared" si="50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1"/>
        <v>0</v>
      </c>
      <c r="DS421" s="397"/>
      <c r="DT421" s="397"/>
      <c r="DU421" s="398"/>
      <c r="DV421" s="391"/>
      <c r="DW421" s="253">
        <f t="shared" si="52"/>
        <v>0</v>
      </c>
      <c r="DX421" s="399"/>
      <c r="DY421" s="399"/>
      <c r="DZ421" s="400"/>
      <c r="EA421" s="391"/>
      <c r="EB421" s="401">
        <f t="shared" si="53"/>
        <v>0</v>
      </c>
      <c r="EC421" s="402"/>
      <c r="ED421" s="402"/>
      <c r="EE421" s="403"/>
      <c r="EF421" s="216">
        <v>0</v>
      </c>
      <c r="EG421" s="216">
        <v>0</v>
      </c>
      <c r="EH421" s="216">
        <v>0</v>
      </c>
      <c r="EI421" s="216">
        <v>0</v>
      </c>
      <c r="EJ421" s="566">
        <v>0</v>
      </c>
    </row>
    <row r="422" spans="1:140">
      <c r="A422" s="20">
        <f t="shared" si="54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4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5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6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5"/>
        <v>0</v>
      </c>
      <c r="CW422" s="243"/>
      <c r="CX422" s="244">
        <f>+IF(DM422=0,0,IF(5*DM422/DM395&lt;2,2,5*DM422/DM395))</f>
        <v>0</v>
      </c>
      <c r="CY422" s="202">
        <f t="shared" si="48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49"/>
        <v>0</v>
      </c>
      <c r="DE422" s="246">
        <f>+DB395*DB422+DC395*DC422+DD395*DD422</f>
        <v>0</v>
      </c>
      <c r="DF422" s="190"/>
      <c r="DG422" s="243"/>
      <c r="DH422" s="202">
        <f t="shared" si="47"/>
        <v>0</v>
      </c>
      <c r="DI422" s="202">
        <f t="shared" si="50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1"/>
        <v>0</v>
      </c>
      <c r="DS422" s="397"/>
      <c r="DT422" s="397"/>
      <c r="DU422" s="398"/>
      <c r="DV422" s="391"/>
      <c r="DW422" s="253">
        <f t="shared" si="52"/>
        <v>0</v>
      </c>
      <c r="DX422" s="399"/>
      <c r="DY422" s="399"/>
      <c r="DZ422" s="400"/>
      <c r="EA422" s="391"/>
      <c r="EB422" s="401">
        <f t="shared" si="53"/>
        <v>0</v>
      </c>
      <c r="EC422" s="402"/>
      <c r="ED422" s="402"/>
      <c r="EE422" s="403"/>
      <c r="EF422" s="216">
        <v>0</v>
      </c>
      <c r="EG422" s="216">
        <v>0</v>
      </c>
      <c r="EH422" s="216">
        <v>0</v>
      </c>
      <c r="EI422" s="216">
        <v>0</v>
      </c>
      <c r="EJ422" s="566">
        <v>0</v>
      </c>
    </row>
    <row r="423" spans="1:140">
      <c r="A423" s="20">
        <f t="shared" si="54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4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5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6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5"/>
        <v>0</v>
      </c>
      <c r="CW423" s="243"/>
      <c r="CX423" s="244">
        <f>+IF(DM423=0,0,IF(5*DM423/DM395&lt;2,2,5*DM423/DM395))</f>
        <v>0</v>
      </c>
      <c r="CY423" s="202">
        <f t="shared" si="48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49"/>
        <v>0</v>
      </c>
      <c r="DE423" s="246">
        <f>+DB395*DB423+DC395*DC423+DD395*DD423</f>
        <v>0</v>
      </c>
      <c r="DF423" s="190"/>
      <c r="DG423" s="243"/>
      <c r="DH423" s="202">
        <f t="shared" si="47"/>
        <v>0</v>
      </c>
      <c r="DI423" s="202">
        <f t="shared" si="50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1"/>
        <v>0</v>
      </c>
      <c r="DS423" s="397"/>
      <c r="DT423" s="397"/>
      <c r="DU423" s="398"/>
      <c r="DV423" s="391"/>
      <c r="DW423" s="253">
        <f t="shared" si="52"/>
        <v>0</v>
      </c>
      <c r="DX423" s="399"/>
      <c r="DY423" s="399"/>
      <c r="DZ423" s="400"/>
      <c r="EA423" s="391"/>
      <c r="EB423" s="401">
        <f t="shared" si="53"/>
        <v>0</v>
      </c>
      <c r="EC423" s="402"/>
      <c r="ED423" s="402"/>
      <c r="EE423" s="403"/>
      <c r="EF423" s="216">
        <v>0</v>
      </c>
      <c r="EG423" s="216">
        <v>0</v>
      </c>
      <c r="EH423" s="216">
        <v>0</v>
      </c>
      <c r="EI423" s="216">
        <v>0</v>
      </c>
      <c r="EJ423" s="566">
        <v>0</v>
      </c>
    </row>
    <row r="424" spans="1:140">
      <c r="A424" s="20">
        <f t="shared" si="54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4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5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6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5"/>
        <v>0</v>
      </c>
      <c r="CW424" s="243"/>
      <c r="CX424" s="244">
        <f>+IF(DM424=0,0,IF(5*DM424/DM395&lt;2,2,5*DM424/DM395))</f>
        <v>0</v>
      </c>
      <c r="CY424" s="202">
        <f t="shared" si="48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49"/>
        <v>0</v>
      </c>
      <c r="DE424" s="246">
        <f>+DB395*DB424+DC395*DC424+DD395*DD424</f>
        <v>0</v>
      </c>
      <c r="DF424" s="190"/>
      <c r="DG424" s="243"/>
      <c r="DH424" s="202">
        <f t="shared" si="47"/>
        <v>0</v>
      </c>
      <c r="DI424" s="202">
        <f t="shared" si="50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1"/>
        <v>0</v>
      </c>
      <c r="DS424" s="397"/>
      <c r="DT424" s="397"/>
      <c r="DU424" s="398"/>
      <c r="DV424" s="391"/>
      <c r="DW424" s="253">
        <f t="shared" si="52"/>
        <v>0</v>
      </c>
      <c r="DX424" s="399"/>
      <c r="DY424" s="399"/>
      <c r="DZ424" s="400"/>
      <c r="EA424" s="391"/>
      <c r="EB424" s="401">
        <f t="shared" si="53"/>
        <v>0</v>
      </c>
      <c r="EC424" s="402"/>
      <c r="ED424" s="402"/>
      <c r="EE424" s="403"/>
      <c r="EF424" s="216">
        <v>0</v>
      </c>
      <c r="EG424" s="216">
        <v>0</v>
      </c>
      <c r="EH424" s="216">
        <v>0</v>
      </c>
      <c r="EI424" s="216">
        <v>0</v>
      </c>
      <c r="EJ424" s="566">
        <v>0</v>
      </c>
    </row>
    <row r="425" spans="1:140">
      <c r="A425" s="20">
        <f t="shared" si="54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4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5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6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5"/>
        <v>0</v>
      </c>
      <c r="CW425" s="243"/>
      <c r="CX425" s="244">
        <f>+IF(DM425=0,0,IF(5*DM425/DM395&lt;2,2,5*DM425/DM395))</f>
        <v>0</v>
      </c>
      <c r="CY425" s="202">
        <f t="shared" si="48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49"/>
        <v>0</v>
      </c>
      <c r="DE425" s="246">
        <f>+DB395*DB425+DC395*DC425+DD395*DD425</f>
        <v>0</v>
      </c>
      <c r="DF425" s="190"/>
      <c r="DG425" s="243"/>
      <c r="DH425" s="202">
        <f t="shared" si="47"/>
        <v>0</v>
      </c>
      <c r="DI425" s="202">
        <f t="shared" si="50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1"/>
        <v>0</v>
      </c>
      <c r="DS425" s="397"/>
      <c r="DT425" s="397"/>
      <c r="DU425" s="398"/>
      <c r="DV425" s="391"/>
      <c r="DW425" s="253">
        <f t="shared" si="52"/>
        <v>0</v>
      </c>
      <c r="DX425" s="399"/>
      <c r="DY425" s="399"/>
      <c r="DZ425" s="400"/>
      <c r="EA425" s="391"/>
      <c r="EB425" s="401">
        <f t="shared" si="53"/>
        <v>0</v>
      </c>
      <c r="EC425" s="402"/>
      <c r="ED425" s="402"/>
      <c r="EE425" s="403"/>
      <c r="EF425" s="216">
        <v>0</v>
      </c>
      <c r="EG425" s="216">
        <v>0</v>
      </c>
      <c r="EH425" s="216">
        <v>0</v>
      </c>
      <c r="EI425" s="216">
        <v>0</v>
      </c>
      <c r="EJ425" s="566">
        <v>0</v>
      </c>
    </row>
    <row r="426" spans="1:140">
      <c r="A426" s="20">
        <f t="shared" si="54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4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5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6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5"/>
        <v>0</v>
      </c>
      <c r="CW426" s="243"/>
      <c r="CX426" s="244">
        <f>+IF(DM426=0,0,IF(5*DM426/DM395&lt;2,2,5*DM426/DM395))</f>
        <v>0</v>
      </c>
      <c r="CY426" s="202">
        <f t="shared" si="48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49"/>
        <v>0</v>
      </c>
      <c r="DE426" s="246">
        <f>+DB395*DB426+DC395*DC426+DD395*DD426</f>
        <v>0</v>
      </c>
      <c r="DF426" s="190"/>
      <c r="DG426" s="243"/>
      <c r="DH426" s="202">
        <f t="shared" si="47"/>
        <v>0</v>
      </c>
      <c r="DI426" s="202">
        <f t="shared" si="50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1"/>
        <v>0</v>
      </c>
      <c r="DS426" s="397"/>
      <c r="DT426" s="397"/>
      <c r="DU426" s="398"/>
      <c r="DV426" s="391"/>
      <c r="DW426" s="253">
        <f t="shared" si="52"/>
        <v>0</v>
      </c>
      <c r="DX426" s="399"/>
      <c r="DY426" s="399"/>
      <c r="DZ426" s="400"/>
      <c r="EA426" s="391"/>
      <c r="EB426" s="401">
        <f t="shared" si="53"/>
        <v>0</v>
      </c>
      <c r="EC426" s="402"/>
      <c r="ED426" s="402"/>
      <c r="EE426" s="403"/>
      <c r="EF426" s="216">
        <v>0</v>
      </c>
      <c r="EG426" s="216">
        <v>0</v>
      </c>
      <c r="EH426" s="216">
        <v>0</v>
      </c>
      <c r="EI426" s="216">
        <v>0</v>
      </c>
      <c r="EJ426" s="566">
        <v>0</v>
      </c>
    </row>
    <row r="427" spans="1:140">
      <c r="A427" s="20">
        <f t="shared" si="54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4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5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6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5"/>
        <v>0</v>
      </c>
      <c r="CW427" s="243"/>
      <c r="CX427" s="244">
        <f>+IF(DM427=0,0,IF(5*DM427/DM395&lt;2,2,5*DM427/DM395))</f>
        <v>0</v>
      </c>
      <c r="CY427" s="202">
        <f t="shared" si="48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49"/>
        <v>0</v>
      </c>
      <c r="DE427" s="246">
        <f>+DB395*DB427+DC395*DC427+DD395*DD427</f>
        <v>0</v>
      </c>
      <c r="DF427" s="190"/>
      <c r="DG427" s="243"/>
      <c r="DH427" s="202">
        <f t="shared" si="47"/>
        <v>0</v>
      </c>
      <c r="DI427" s="202">
        <f t="shared" si="50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1"/>
        <v>0</v>
      </c>
      <c r="DS427" s="397"/>
      <c r="DT427" s="397"/>
      <c r="DU427" s="398"/>
      <c r="DV427" s="391"/>
      <c r="DW427" s="253">
        <f t="shared" si="52"/>
        <v>0</v>
      </c>
      <c r="DX427" s="399"/>
      <c r="DY427" s="399"/>
      <c r="DZ427" s="400"/>
      <c r="EA427" s="391"/>
      <c r="EB427" s="401">
        <f t="shared" si="53"/>
        <v>0</v>
      </c>
      <c r="EC427" s="402"/>
      <c r="ED427" s="402"/>
      <c r="EE427" s="403"/>
      <c r="EF427" s="216">
        <v>0</v>
      </c>
      <c r="EG427" s="216">
        <v>0</v>
      </c>
      <c r="EH427" s="216">
        <v>0</v>
      </c>
      <c r="EI427" s="216">
        <v>0</v>
      </c>
      <c r="EJ427" s="566">
        <v>0</v>
      </c>
    </row>
    <row r="428" spans="1:140">
      <c r="A428" s="20">
        <f t="shared" si="54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4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5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6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5"/>
        <v>0</v>
      </c>
      <c r="CW428" s="243"/>
      <c r="CX428" s="244">
        <f>+IF(DM428=0,0,IF(5*DM428/DM395&lt;2,2,5*DM428/DM395))</f>
        <v>0</v>
      </c>
      <c r="CY428" s="202">
        <f t="shared" si="48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49"/>
        <v>0</v>
      </c>
      <c r="DE428" s="246">
        <f>+DB395*DB428+DC395*DC428+DD395*DD428</f>
        <v>0</v>
      </c>
      <c r="DF428" s="190"/>
      <c r="DG428" s="243"/>
      <c r="DH428" s="202">
        <f t="shared" si="47"/>
        <v>0</v>
      </c>
      <c r="DI428" s="202">
        <f t="shared" si="50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1"/>
        <v>0</v>
      </c>
      <c r="DS428" s="397"/>
      <c r="DT428" s="397"/>
      <c r="DU428" s="398"/>
      <c r="DV428" s="391"/>
      <c r="DW428" s="253">
        <f t="shared" si="52"/>
        <v>0</v>
      </c>
      <c r="DX428" s="399"/>
      <c r="DY428" s="399"/>
      <c r="DZ428" s="400"/>
      <c r="EA428" s="391"/>
      <c r="EB428" s="401">
        <f t="shared" si="53"/>
        <v>0</v>
      </c>
      <c r="EC428" s="402"/>
      <c r="ED428" s="402"/>
      <c r="EE428" s="403"/>
      <c r="EF428" s="216">
        <v>0</v>
      </c>
      <c r="EG428" s="216">
        <v>0</v>
      </c>
      <c r="EH428" s="216">
        <v>0</v>
      </c>
      <c r="EI428" s="216">
        <v>0</v>
      </c>
      <c r="EJ428" s="566">
        <v>0</v>
      </c>
    </row>
    <row r="429" spans="1:140">
      <c r="A429" s="20">
        <f t="shared" si="54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4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5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6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5"/>
        <v>0</v>
      </c>
      <c r="CW429" s="243"/>
      <c r="CX429" s="244">
        <f>+IF(DM429=0,0,IF(5*DM429/DM395&lt;2,2,5*DM429/DM395))</f>
        <v>0</v>
      </c>
      <c r="CY429" s="202">
        <f t="shared" si="48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49"/>
        <v>0</v>
      </c>
      <c r="DE429" s="246">
        <f>+DB395*DB429+DC395*DC429+DD395*DD429</f>
        <v>0</v>
      </c>
      <c r="DF429" s="190"/>
      <c r="DG429" s="243"/>
      <c r="DH429" s="202">
        <f t="shared" si="47"/>
        <v>0</v>
      </c>
      <c r="DI429" s="202">
        <f t="shared" si="50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1"/>
        <v>0</v>
      </c>
      <c r="DS429" s="397"/>
      <c r="DT429" s="397"/>
      <c r="DU429" s="398"/>
      <c r="DV429" s="391"/>
      <c r="DW429" s="253">
        <f t="shared" si="52"/>
        <v>0</v>
      </c>
      <c r="DX429" s="399"/>
      <c r="DY429" s="399"/>
      <c r="DZ429" s="400"/>
      <c r="EA429" s="391"/>
      <c r="EB429" s="401">
        <f t="shared" si="53"/>
        <v>0</v>
      </c>
      <c r="EC429" s="402"/>
      <c r="ED429" s="402"/>
      <c r="EE429" s="403"/>
      <c r="EF429" s="216">
        <v>0</v>
      </c>
      <c r="EG429" s="216">
        <v>0</v>
      </c>
      <c r="EH429" s="216">
        <v>0</v>
      </c>
      <c r="EI429" s="216">
        <v>0</v>
      </c>
      <c r="EJ429" s="566">
        <v>0</v>
      </c>
    </row>
    <row r="430" spans="1:140">
      <c r="A430" s="20">
        <f t="shared" si="54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4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5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6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5"/>
        <v>0</v>
      </c>
      <c r="CW430" s="243"/>
      <c r="CX430" s="244">
        <f>+IF(DM430=0,0,IF(5*DM430/DM395&lt;2,2,5*DM430/DM395))</f>
        <v>0</v>
      </c>
      <c r="CY430" s="202">
        <f t="shared" si="48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49"/>
        <v>0</v>
      </c>
      <c r="DE430" s="246">
        <f>+DB395*DB430+DC395*DC430+DD395*DD430</f>
        <v>0</v>
      </c>
      <c r="DF430" s="190"/>
      <c r="DG430" s="243"/>
      <c r="DH430" s="202">
        <f t="shared" si="47"/>
        <v>0</v>
      </c>
      <c r="DI430" s="202">
        <f t="shared" si="50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1"/>
        <v>0</v>
      </c>
      <c r="DS430" s="397"/>
      <c r="DT430" s="397"/>
      <c r="DU430" s="398"/>
      <c r="DV430" s="391"/>
      <c r="DW430" s="253">
        <f t="shared" si="52"/>
        <v>0</v>
      </c>
      <c r="DX430" s="399"/>
      <c r="DY430" s="399"/>
      <c r="DZ430" s="400"/>
      <c r="EA430" s="391"/>
      <c r="EB430" s="401">
        <f t="shared" si="53"/>
        <v>0</v>
      </c>
      <c r="EC430" s="402"/>
      <c r="ED430" s="402"/>
      <c r="EE430" s="403"/>
      <c r="EF430" s="216">
        <v>0</v>
      </c>
      <c r="EG430" s="216">
        <v>0</v>
      </c>
      <c r="EH430" s="216">
        <v>0</v>
      </c>
      <c r="EI430" s="216">
        <v>0</v>
      </c>
      <c r="EJ430" s="566">
        <v>0</v>
      </c>
    </row>
    <row r="431" spans="1:140">
      <c r="A431" s="20">
        <f t="shared" si="54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4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5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6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5"/>
        <v>0</v>
      </c>
      <c r="CW431" s="243"/>
      <c r="CX431" s="244">
        <f>+IF(DM431=0,0,IF(5*DM431/DM395&lt;2,2,5*DM431/DM395))</f>
        <v>0</v>
      </c>
      <c r="CY431" s="202">
        <f t="shared" si="48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49"/>
        <v>0</v>
      </c>
      <c r="DE431" s="246">
        <f>+DB395*DB431+DC395*DC431+DD395*DD431</f>
        <v>0</v>
      </c>
      <c r="DF431" s="190"/>
      <c r="DG431" s="243"/>
      <c r="DH431" s="202">
        <f t="shared" si="47"/>
        <v>0</v>
      </c>
      <c r="DI431" s="202">
        <f t="shared" si="50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1"/>
        <v>0</v>
      </c>
      <c r="DS431" s="397"/>
      <c r="DT431" s="397"/>
      <c r="DU431" s="398"/>
      <c r="DV431" s="391"/>
      <c r="DW431" s="253">
        <f t="shared" si="52"/>
        <v>0</v>
      </c>
      <c r="DX431" s="399"/>
      <c r="DY431" s="399"/>
      <c r="DZ431" s="400"/>
      <c r="EA431" s="391"/>
      <c r="EB431" s="401">
        <f t="shared" si="53"/>
        <v>0</v>
      </c>
      <c r="EC431" s="402"/>
      <c r="ED431" s="402"/>
      <c r="EE431" s="403"/>
      <c r="EF431" s="216">
        <v>0</v>
      </c>
      <c r="EG431" s="216">
        <v>0</v>
      </c>
      <c r="EH431" s="216">
        <v>0</v>
      </c>
      <c r="EI431" s="216">
        <v>0</v>
      </c>
      <c r="EJ431" s="566">
        <v>0</v>
      </c>
    </row>
    <row r="432" spans="1:140">
      <c r="A432" s="20">
        <f t="shared" si="54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4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5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6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5"/>
        <v>0</v>
      </c>
      <c r="CW432" s="243"/>
      <c r="CX432" s="244">
        <f>+IF(DM432=0,0,IF(5*DM432/DM395&lt;2,2,5*DM432/DM395))</f>
        <v>0</v>
      </c>
      <c r="CY432" s="202">
        <f t="shared" si="48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49"/>
        <v>0</v>
      </c>
      <c r="DE432" s="246">
        <f>+DB395*DB432+DC395*DC432+DD395*DD432</f>
        <v>0</v>
      </c>
      <c r="DF432" s="190"/>
      <c r="DG432" s="243"/>
      <c r="DH432" s="202">
        <f t="shared" si="47"/>
        <v>0</v>
      </c>
      <c r="DI432" s="202">
        <f t="shared" si="50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1"/>
        <v>0</v>
      </c>
      <c r="DS432" s="397"/>
      <c r="DT432" s="397"/>
      <c r="DU432" s="398"/>
      <c r="DV432" s="391"/>
      <c r="DW432" s="253">
        <f t="shared" si="52"/>
        <v>0</v>
      </c>
      <c r="DX432" s="399"/>
      <c r="DY432" s="399"/>
      <c r="DZ432" s="400"/>
      <c r="EA432" s="391"/>
      <c r="EB432" s="401">
        <f t="shared" si="53"/>
        <v>0</v>
      </c>
      <c r="EC432" s="402"/>
      <c r="ED432" s="402"/>
      <c r="EE432" s="403"/>
      <c r="EF432" s="216">
        <v>0</v>
      </c>
      <c r="EG432" s="216">
        <v>0</v>
      </c>
      <c r="EH432" s="216">
        <v>0</v>
      </c>
      <c r="EI432" s="216">
        <v>0</v>
      </c>
      <c r="EJ432" s="566">
        <v>0</v>
      </c>
    </row>
    <row r="433" spans="1:140">
      <c r="A433" s="20">
        <f t="shared" si="54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4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5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6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5"/>
        <v>0</v>
      </c>
      <c r="CW433" s="243"/>
      <c r="CX433" s="244">
        <f>+IF(DM433=0,0,IF(5*DM433/DM395&lt;2,2,5*DM433/DM395))</f>
        <v>0</v>
      </c>
      <c r="CY433" s="202">
        <f t="shared" si="48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49"/>
        <v>0</v>
      </c>
      <c r="DE433" s="246">
        <f>+DB395*DB433+DC395*DC433+DD395*DD433</f>
        <v>0</v>
      </c>
      <c r="DF433" s="190"/>
      <c r="DG433" s="243"/>
      <c r="DH433" s="202">
        <f t="shared" si="47"/>
        <v>0</v>
      </c>
      <c r="DI433" s="202">
        <f t="shared" si="50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1"/>
        <v>0</v>
      </c>
      <c r="DS433" s="397"/>
      <c r="DT433" s="397"/>
      <c r="DU433" s="398"/>
      <c r="DV433" s="391"/>
      <c r="DW433" s="253">
        <f t="shared" si="52"/>
        <v>0</v>
      </c>
      <c r="DX433" s="399"/>
      <c r="DY433" s="399"/>
      <c r="DZ433" s="400"/>
      <c r="EA433" s="391"/>
      <c r="EB433" s="401">
        <f t="shared" si="53"/>
        <v>0</v>
      </c>
      <c r="EC433" s="402"/>
      <c r="ED433" s="402"/>
      <c r="EE433" s="403"/>
      <c r="EF433" s="216">
        <v>0</v>
      </c>
      <c r="EG433" s="216">
        <v>0</v>
      </c>
      <c r="EH433" s="216">
        <v>0</v>
      </c>
      <c r="EI433" s="216">
        <v>0</v>
      </c>
      <c r="EJ433" s="566">
        <v>0</v>
      </c>
    </row>
    <row r="434" spans="1:140">
      <c r="A434" s="20">
        <f t="shared" si="54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4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5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6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5"/>
        <v>0</v>
      </c>
      <c r="CW434" s="243"/>
      <c r="CX434" s="244">
        <f>+IF(DM434=0,0,IF(5*DM434/DM395&lt;2,2,5*DM434/DM395))</f>
        <v>0</v>
      </c>
      <c r="CY434" s="202">
        <f t="shared" si="48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49"/>
        <v>0</v>
      </c>
      <c r="DE434" s="246">
        <f>+DB395*DB434+DC395*DC434+DD395*DD434</f>
        <v>0</v>
      </c>
      <c r="DF434" s="190"/>
      <c r="DG434" s="243"/>
      <c r="DH434" s="202">
        <f t="shared" si="47"/>
        <v>0</v>
      </c>
      <c r="DI434" s="202">
        <f t="shared" si="50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1"/>
        <v>0</v>
      </c>
      <c r="DS434" s="397"/>
      <c r="DT434" s="397"/>
      <c r="DU434" s="398"/>
      <c r="DV434" s="391"/>
      <c r="DW434" s="253">
        <f t="shared" si="52"/>
        <v>0</v>
      </c>
      <c r="DX434" s="399"/>
      <c r="DY434" s="399"/>
      <c r="DZ434" s="400"/>
      <c r="EA434" s="391"/>
      <c r="EB434" s="401">
        <f t="shared" si="53"/>
        <v>0</v>
      </c>
      <c r="EC434" s="402"/>
      <c r="ED434" s="402"/>
      <c r="EE434" s="403"/>
      <c r="EF434" s="216">
        <v>0</v>
      </c>
      <c r="EG434" s="216">
        <v>0</v>
      </c>
      <c r="EH434" s="216">
        <v>0</v>
      </c>
      <c r="EI434" s="216">
        <v>0</v>
      </c>
      <c r="EJ434" s="566">
        <v>0</v>
      </c>
    </row>
    <row r="435" spans="1:140">
      <c r="A435" s="20">
        <f t="shared" si="54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4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5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6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5"/>
        <v>0</v>
      </c>
      <c r="CW435" s="243"/>
      <c r="CX435" s="244">
        <f>+IF(DM435=0,0,IF(5*DM435/DM395&lt;2,2,5*DM435/DM395))</f>
        <v>0</v>
      </c>
      <c r="CY435" s="202">
        <f t="shared" si="48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49"/>
        <v>0</v>
      </c>
      <c r="DE435" s="246">
        <f>+DB395*DB435+DC395*DC435+DD395*DD435</f>
        <v>0</v>
      </c>
      <c r="DF435" s="190"/>
      <c r="DG435" s="243"/>
      <c r="DH435" s="202">
        <f t="shared" si="47"/>
        <v>0</v>
      </c>
      <c r="DI435" s="202">
        <f t="shared" si="50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1"/>
        <v>0</v>
      </c>
      <c r="DS435" s="397"/>
      <c r="DT435" s="397"/>
      <c r="DU435" s="398"/>
      <c r="DV435" s="391"/>
      <c r="DW435" s="253">
        <f t="shared" si="52"/>
        <v>0</v>
      </c>
      <c r="DX435" s="399"/>
      <c r="DY435" s="399"/>
      <c r="DZ435" s="400"/>
      <c r="EA435" s="391"/>
      <c r="EB435" s="401">
        <f t="shared" si="53"/>
        <v>0</v>
      </c>
      <c r="EC435" s="402"/>
      <c r="ED435" s="402"/>
      <c r="EE435" s="403"/>
      <c r="EF435" s="216">
        <v>0</v>
      </c>
      <c r="EG435" s="216">
        <v>0</v>
      </c>
      <c r="EH435" s="216">
        <v>0</v>
      </c>
      <c r="EI435" s="216">
        <v>0</v>
      </c>
      <c r="EJ435" s="566">
        <v>0</v>
      </c>
    </row>
    <row r="436" spans="1:140">
      <c r="A436" s="20">
        <f t="shared" si="54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4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5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6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5"/>
        <v>0</v>
      </c>
      <c r="CW436" s="243"/>
      <c r="CX436" s="244">
        <f>+IF(DM436=0,0,IF(5*DM436/DM395&lt;2,2,5*DM436/DM395))</f>
        <v>0</v>
      </c>
      <c r="CY436" s="202">
        <f t="shared" si="48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49"/>
        <v>0</v>
      </c>
      <c r="DE436" s="246">
        <f>+DB395*DB436+DC395*DC436+DD395*DD436</f>
        <v>0</v>
      </c>
      <c r="DF436" s="190"/>
      <c r="DG436" s="243"/>
      <c r="DH436" s="202">
        <f t="shared" si="47"/>
        <v>0</v>
      </c>
      <c r="DI436" s="202">
        <f t="shared" si="50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1"/>
        <v>0</v>
      </c>
      <c r="DS436" s="397"/>
      <c r="DT436" s="397"/>
      <c r="DU436" s="398"/>
      <c r="DV436" s="391"/>
      <c r="DW436" s="253">
        <f t="shared" si="52"/>
        <v>0</v>
      </c>
      <c r="DX436" s="399"/>
      <c r="DY436" s="399"/>
      <c r="DZ436" s="400"/>
      <c r="EA436" s="391"/>
      <c r="EB436" s="401">
        <f t="shared" si="53"/>
        <v>0</v>
      </c>
      <c r="EC436" s="402"/>
      <c r="ED436" s="402"/>
      <c r="EE436" s="403"/>
      <c r="EF436" s="216">
        <v>0</v>
      </c>
      <c r="EG436" s="216">
        <v>0</v>
      </c>
      <c r="EH436" s="216">
        <v>0</v>
      </c>
      <c r="EI436" s="216">
        <v>0</v>
      </c>
      <c r="EJ436" s="566">
        <v>0</v>
      </c>
    </row>
    <row r="437" spans="1:140">
      <c r="A437" s="20">
        <f t="shared" si="54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4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5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6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5"/>
        <v>0</v>
      </c>
      <c r="CW437" s="243"/>
      <c r="CX437" s="244">
        <f>+IF(DM437=0,0,IF(5*DM437/DM395&lt;2,2,5*DM437/DM395))</f>
        <v>0</v>
      </c>
      <c r="CY437" s="202">
        <f t="shared" si="48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49"/>
        <v>0</v>
      </c>
      <c r="DE437" s="246">
        <f>+DB395*DB437+DC395*DC437+DD395*DD437</f>
        <v>0</v>
      </c>
      <c r="DF437" s="190"/>
      <c r="DG437" s="243"/>
      <c r="DH437" s="202">
        <f t="shared" si="47"/>
        <v>0</v>
      </c>
      <c r="DI437" s="202">
        <f t="shared" si="50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1"/>
        <v>0</v>
      </c>
      <c r="DS437" s="397"/>
      <c r="DT437" s="397"/>
      <c r="DU437" s="398"/>
      <c r="DV437" s="391"/>
      <c r="DW437" s="253">
        <f t="shared" si="52"/>
        <v>0</v>
      </c>
      <c r="DX437" s="399"/>
      <c r="DY437" s="399"/>
      <c r="DZ437" s="400"/>
      <c r="EA437" s="391"/>
      <c r="EB437" s="401">
        <f t="shared" si="53"/>
        <v>0</v>
      </c>
      <c r="EC437" s="402"/>
      <c r="ED437" s="402"/>
      <c r="EE437" s="403"/>
      <c r="EF437" s="216">
        <v>0</v>
      </c>
      <c r="EG437" s="216">
        <v>0</v>
      </c>
      <c r="EH437" s="216">
        <v>0</v>
      </c>
      <c r="EI437" s="216">
        <v>0</v>
      </c>
      <c r="EJ437" s="566"/>
    </row>
    <row r="438" spans="1:140">
      <c r="A438" s="20">
        <f t="shared" si="54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4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5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6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5"/>
        <v>0</v>
      </c>
      <c r="CW438" s="243"/>
      <c r="CX438" s="244">
        <f>+IF(DM438=0,0,IF(5*DM438/DM395&lt;2,2,5*DM438/DM395))</f>
        <v>0</v>
      </c>
      <c r="CY438" s="202">
        <f t="shared" si="48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49"/>
        <v>0</v>
      </c>
      <c r="DE438" s="246">
        <f>+DB395*DB438+DC395*DC438+DD395*DD438</f>
        <v>0</v>
      </c>
      <c r="DF438" s="190"/>
      <c r="DG438" s="243"/>
      <c r="DH438" s="202">
        <f t="shared" si="47"/>
        <v>0</v>
      </c>
      <c r="DI438" s="202">
        <f t="shared" si="50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1"/>
        <v>0</v>
      </c>
      <c r="DS438" s="397"/>
      <c r="DT438" s="397"/>
      <c r="DU438" s="398"/>
      <c r="DV438" s="391"/>
      <c r="DW438" s="253">
        <f t="shared" si="52"/>
        <v>0</v>
      </c>
      <c r="DX438" s="399"/>
      <c r="DY438" s="399"/>
      <c r="DZ438" s="400"/>
      <c r="EA438" s="391"/>
      <c r="EB438" s="401">
        <f t="shared" si="53"/>
        <v>0</v>
      </c>
      <c r="EC438" s="402"/>
      <c r="ED438" s="402"/>
      <c r="EE438" s="403"/>
      <c r="EF438" s="216">
        <v>0</v>
      </c>
      <c r="EG438" s="216">
        <v>0</v>
      </c>
      <c r="EH438" s="216">
        <v>0</v>
      </c>
      <c r="EI438" s="216">
        <v>0</v>
      </c>
      <c r="EJ438" s="566"/>
    </row>
    <row r="439" spans="1:140">
      <c r="A439" s="20">
        <f t="shared" si="54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4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5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6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5"/>
        <v>0</v>
      </c>
      <c r="CW439" s="243"/>
      <c r="CX439" s="244">
        <f>+IF(DM439=0,0,IF(5*DM439/DM395&lt;2,2,5*DM439/DM395))</f>
        <v>0</v>
      </c>
      <c r="CY439" s="202">
        <f t="shared" si="48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49"/>
        <v>0</v>
      </c>
      <c r="DE439" s="246">
        <f>+DB395*DB439+DC395*DC439+DD395*DD439</f>
        <v>0</v>
      </c>
      <c r="DF439" s="190"/>
      <c r="DG439" s="243"/>
      <c r="DH439" s="202">
        <f t="shared" si="47"/>
        <v>0</v>
      </c>
      <c r="DI439" s="202">
        <f t="shared" si="50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1"/>
        <v>0</v>
      </c>
      <c r="DS439" s="397"/>
      <c r="DT439" s="397"/>
      <c r="DU439" s="398"/>
      <c r="DV439" s="391"/>
      <c r="DW439" s="253">
        <f t="shared" si="52"/>
        <v>0</v>
      </c>
      <c r="DX439" s="399"/>
      <c r="DY439" s="399"/>
      <c r="DZ439" s="400"/>
      <c r="EA439" s="391"/>
      <c r="EB439" s="401">
        <f t="shared" si="53"/>
        <v>0</v>
      </c>
      <c r="EC439" s="402"/>
      <c r="ED439" s="402"/>
      <c r="EE439" s="403"/>
      <c r="EF439" s="216">
        <v>0</v>
      </c>
      <c r="EG439" s="216">
        <v>0</v>
      </c>
      <c r="EH439" s="216">
        <v>0</v>
      </c>
      <c r="EI439" s="216">
        <v>0</v>
      </c>
      <c r="EJ439" s="566"/>
    </row>
    <row r="440" spans="1:140">
      <c r="A440" s="20">
        <f t="shared" si="54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4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5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6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5"/>
        <v>0</v>
      </c>
      <c r="CW440" s="243"/>
      <c r="CX440" s="244">
        <f>+IF(DM440=0,0,IF(5*DM440/DM395&lt;2,2,5*DM440/DM395))</f>
        <v>0</v>
      </c>
      <c r="CY440" s="202">
        <f t="shared" si="48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49"/>
        <v>0</v>
      </c>
      <c r="DE440" s="246">
        <f>+DB395*DB440+DC395*DC440+DD395*DD440</f>
        <v>0</v>
      </c>
      <c r="DF440" s="190"/>
      <c r="DG440" s="243"/>
      <c r="DH440" s="202">
        <f t="shared" si="47"/>
        <v>0</v>
      </c>
      <c r="DI440" s="202">
        <f t="shared" si="50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1"/>
        <v>0</v>
      </c>
      <c r="DS440" s="397"/>
      <c r="DT440" s="397"/>
      <c r="DU440" s="398"/>
      <c r="DV440" s="391"/>
      <c r="DW440" s="253">
        <f t="shared" si="52"/>
        <v>0</v>
      </c>
      <c r="DX440" s="399"/>
      <c r="DY440" s="399"/>
      <c r="DZ440" s="400"/>
      <c r="EA440" s="391"/>
      <c r="EB440" s="401">
        <f t="shared" si="53"/>
        <v>0</v>
      </c>
      <c r="EC440" s="402"/>
      <c r="ED440" s="402"/>
      <c r="EE440" s="403"/>
      <c r="EF440" s="216">
        <v>0</v>
      </c>
      <c r="EG440" s="216">
        <v>0</v>
      </c>
      <c r="EH440" s="216">
        <v>0</v>
      </c>
      <c r="EI440" s="216">
        <v>0</v>
      </c>
      <c r="EJ440" s="566"/>
    </row>
    <row r="441" spans="1:140" ht="15" customHeight="1">
      <c r="A441" s="20">
        <f t="shared" si="54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4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5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6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5"/>
        <v>0</v>
      </c>
      <c r="CW441" s="243"/>
      <c r="CX441" s="244">
        <f>+IF(DM441=0,0,IF(5*DM441/DM395&lt;2,2,5*DM441/DM395))</f>
        <v>0</v>
      </c>
      <c r="CY441" s="202">
        <f t="shared" si="48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49"/>
        <v>0</v>
      </c>
      <c r="DE441" s="246">
        <f>+DB395*DB441+DC395*DC441+DD395*DD441</f>
        <v>0</v>
      </c>
      <c r="DF441" s="190"/>
      <c r="DG441" s="243"/>
      <c r="DH441" s="202">
        <f t="shared" si="47"/>
        <v>0</v>
      </c>
      <c r="DI441" s="202">
        <f t="shared" si="50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1"/>
        <v>0</v>
      </c>
      <c r="DS441" s="397"/>
      <c r="DT441" s="397"/>
      <c r="DU441" s="398"/>
      <c r="DV441" s="391"/>
      <c r="DW441" s="253">
        <f t="shared" si="52"/>
        <v>0</v>
      </c>
      <c r="DX441" s="399"/>
      <c r="DY441" s="399"/>
      <c r="DZ441" s="400"/>
      <c r="EA441" s="391"/>
      <c r="EB441" s="401">
        <f t="shared" si="53"/>
        <v>0</v>
      </c>
      <c r="EC441" s="402"/>
      <c r="ED441" s="402"/>
      <c r="EE441" s="403"/>
      <c r="EF441" s="216">
        <v>0</v>
      </c>
      <c r="EG441" s="216">
        <v>0</v>
      </c>
      <c r="EH441" s="216">
        <v>0</v>
      </c>
      <c r="EI441" s="216">
        <v>0</v>
      </c>
      <c r="EJ441" s="566"/>
    </row>
    <row r="442" spans="1:140" ht="15" customHeight="1">
      <c r="A442" s="20">
        <f t="shared" si="54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4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5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6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5"/>
        <v>0</v>
      </c>
      <c r="CW442" s="243"/>
      <c r="CX442" s="244">
        <f>+IF(DM442=0,0,IF(5*DM442/DM395&lt;2,2,5*DM442/DM395))</f>
        <v>0</v>
      </c>
      <c r="CY442" s="202">
        <f t="shared" si="48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49"/>
        <v>0</v>
      </c>
      <c r="DE442" s="246">
        <f>+DB395*DB442+DC395*DC442+DD395*DD442</f>
        <v>0</v>
      </c>
      <c r="DF442" s="190"/>
      <c r="DG442" s="243"/>
      <c r="DH442" s="202">
        <f t="shared" si="47"/>
        <v>0</v>
      </c>
      <c r="DI442" s="202">
        <f t="shared" si="50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1"/>
        <v>0</v>
      </c>
      <c r="DS442" s="397"/>
      <c r="DT442" s="397"/>
      <c r="DU442" s="398"/>
      <c r="DV442" s="391"/>
      <c r="DW442" s="253">
        <f t="shared" si="52"/>
        <v>0</v>
      </c>
      <c r="DX442" s="399"/>
      <c r="DY442" s="399"/>
      <c r="DZ442" s="400"/>
      <c r="EA442" s="391"/>
      <c r="EB442" s="401">
        <f t="shared" si="53"/>
        <v>0</v>
      </c>
      <c r="EC442" s="402"/>
      <c r="ED442" s="402"/>
      <c r="EE442" s="403"/>
      <c r="EF442" s="216">
        <v>0</v>
      </c>
      <c r="EG442" s="216">
        <v>0</v>
      </c>
      <c r="EH442" s="216">
        <v>0</v>
      </c>
      <c r="EI442" s="216">
        <v>0</v>
      </c>
      <c r="EJ442" s="566"/>
    </row>
    <row r="443" spans="1:140" ht="15" customHeight="1">
      <c r="A443" s="20">
        <f t="shared" si="54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4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5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6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5"/>
        <v>0</v>
      </c>
      <c r="CW443" s="243"/>
      <c r="CX443" s="244">
        <f>+IF(DM443=0,0,IF(5*DM443/DM395&lt;2,2,5*DM443/DM395))</f>
        <v>0</v>
      </c>
      <c r="CY443" s="202">
        <f t="shared" si="48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49"/>
        <v>0</v>
      </c>
      <c r="DE443" s="246">
        <f>+DB395*DB443+DC395*DC443+DD395*DD443</f>
        <v>0</v>
      </c>
      <c r="DF443" s="190"/>
      <c r="DG443" s="243"/>
      <c r="DH443" s="202">
        <f t="shared" si="47"/>
        <v>0</v>
      </c>
      <c r="DI443" s="202">
        <f t="shared" si="50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1"/>
        <v>0</v>
      </c>
      <c r="DS443" s="397"/>
      <c r="DT443" s="397"/>
      <c r="DU443" s="398"/>
      <c r="DV443" s="391"/>
      <c r="DW443" s="253">
        <f t="shared" si="52"/>
        <v>0</v>
      </c>
      <c r="DX443" s="399"/>
      <c r="DY443" s="399"/>
      <c r="DZ443" s="400"/>
      <c r="EA443" s="391"/>
      <c r="EB443" s="401">
        <f t="shared" si="53"/>
        <v>0</v>
      </c>
      <c r="EC443" s="402"/>
      <c r="ED443" s="402"/>
      <c r="EE443" s="403"/>
      <c r="EF443" s="216">
        <v>0</v>
      </c>
      <c r="EG443" s="216">
        <v>0</v>
      </c>
      <c r="EH443" s="216">
        <v>0</v>
      </c>
      <c r="EI443" s="216">
        <v>0</v>
      </c>
      <c r="EJ443" s="566"/>
    </row>
    <row r="444" spans="1:140">
      <c r="A444" s="20">
        <f t="shared" si="54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4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5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6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5"/>
        <v>0</v>
      </c>
      <c r="CW444" s="243"/>
      <c r="CX444" s="244">
        <f>+IF(DM444=0,0,IF(5*DM444/DM395&lt;2,2,5*DM444/DM395))</f>
        <v>0</v>
      </c>
      <c r="CY444" s="202">
        <f t="shared" si="48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49"/>
        <v>0</v>
      </c>
      <c r="DE444" s="246">
        <f>+DB395*DB444+DC395*DC444+DD395*DD444</f>
        <v>0</v>
      </c>
      <c r="DF444" s="190"/>
      <c r="DG444" s="243"/>
      <c r="DH444" s="202">
        <f t="shared" si="47"/>
        <v>0</v>
      </c>
      <c r="DI444" s="202">
        <f t="shared" si="50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1"/>
        <v>0</v>
      </c>
      <c r="DS444" s="397"/>
      <c r="DT444" s="397"/>
      <c r="DU444" s="398"/>
      <c r="DV444" s="391"/>
      <c r="DW444" s="253">
        <f t="shared" si="52"/>
        <v>0</v>
      </c>
      <c r="DX444" s="399"/>
      <c r="DY444" s="399"/>
      <c r="DZ444" s="400"/>
      <c r="EA444" s="391"/>
      <c r="EB444" s="401">
        <f t="shared" si="53"/>
        <v>0</v>
      </c>
      <c r="EC444" s="402"/>
      <c r="ED444" s="402"/>
      <c r="EE444" s="403"/>
      <c r="EF444" s="216">
        <v>0</v>
      </c>
      <c r="EG444" s="216">
        <v>0</v>
      </c>
      <c r="EH444" s="216">
        <v>0</v>
      </c>
      <c r="EI444" s="216">
        <v>0</v>
      </c>
      <c r="EJ444" s="566"/>
    </row>
    <row r="445" spans="1:140">
      <c r="A445" s="20">
        <f t="shared" si="54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4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5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6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5"/>
        <v>0</v>
      </c>
      <c r="CW445" s="243"/>
      <c r="CX445" s="244">
        <f>+IF(DM445=0,0,IF(5*DM445/DM395&lt;2,2,5*DM445/DM395))</f>
        <v>0</v>
      </c>
      <c r="CY445" s="202">
        <f t="shared" si="48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49"/>
        <v>0</v>
      </c>
      <c r="DE445" s="246">
        <f>+DB395*DB445+DC395*DC445+DD395*DD445</f>
        <v>0</v>
      </c>
      <c r="DF445" s="190"/>
      <c r="DG445" s="243"/>
      <c r="DH445" s="202">
        <f t="shared" si="47"/>
        <v>0</v>
      </c>
      <c r="DI445" s="202">
        <f t="shared" si="50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1"/>
        <v>0</v>
      </c>
      <c r="DS445" s="397"/>
      <c r="DT445" s="397"/>
      <c r="DU445" s="398"/>
      <c r="DV445" s="391"/>
      <c r="DW445" s="253">
        <f t="shared" si="52"/>
        <v>0</v>
      </c>
      <c r="DX445" s="399"/>
      <c r="DY445" s="399"/>
      <c r="DZ445" s="400"/>
      <c r="EA445" s="391"/>
      <c r="EB445" s="401">
        <f t="shared" si="53"/>
        <v>0</v>
      </c>
      <c r="EC445" s="402"/>
      <c r="ED445" s="402"/>
      <c r="EE445" s="403"/>
      <c r="EF445" s="216">
        <v>0</v>
      </c>
      <c r="EG445" s="216">
        <v>0</v>
      </c>
      <c r="EH445" s="216">
        <v>0</v>
      </c>
      <c r="EI445" s="216">
        <v>0</v>
      </c>
      <c r="EJ445" s="566"/>
    </row>
    <row r="446" spans="1:140" ht="16.5" thickBot="1">
      <c r="A446" s="20">
        <f t="shared" si="54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4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5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6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5"/>
        <v>0</v>
      </c>
      <c r="CW446" s="404"/>
      <c r="CX446" s="244">
        <f>+IF(DM446=0,0,IF(5*DM446/DM395&lt;2,2,5*DM446/DM395))</f>
        <v>0</v>
      </c>
      <c r="CY446" s="202">
        <f t="shared" si="48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49"/>
        <v>0</v>
      </c>
      <c r="DE446" s="316">
        <f>+DB395*DB446+DC395*DC446+DD395*DD446</f>
        <v>0</v>
      </c>
      <c r="DF446" s="190"/>
      <c r="DG446" s="312"/>
      <c r="DH446" s="202">
        <f t="shared" si="47"/>
        <v>0</v>
      </c>
      <c r="DI446" s="314">
        <f t="shared" si="50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1"/>
        <v>0</v>
      </c>
      <c r="DS446" s="406"/>
      <c r="DT446" s="406"/>
      <c r="DU446" s="407"/>
      <c r="DV446" s="408"/>
      <c r="DW446" s="322">
        <f t="shared" si="52"/>
        <v>0</v>
      </c>
      <c r="DX446" s="409"/>
      <c r="DY446" s="409"/>
      <c r="DZ446" s="410"/>
      <c r="EA446" s="408"/>
      <c r="EB446" s="411">
        <f t="shared" si="53"/>
        <v>0</v>
      </c>
      <c r="EC446" s="412"/>
      <c r="ED446" s="412"/>
      <c r="EE446" s="413"/>
      <c r="EF446" s="72">
        <v>0</v>
      </c>
      <c r="EG446" s="72">
        <v>0</v>
      </c>
      <c r="EH446" s="72">
        <v>0</v>
      </c>
      <c r="EI446" s="72">
        <v>0</v>
      </c>
      <c r="EJ446" s="566"/>
    </row>
    <row r="447" spans="1:140" ht="61.5" thickTop="1" thickBot="1">
      <c r="A447" s="459" t="s">
        <v>181</v>
      </c>
      <c r="B447" s="460">
        <f ca="1">TODAY()</f>
        <v>43775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Nota promedio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6">+COUNTIF(AZ397:AZ446,1)</f>
        <v>0</v>
      </c>
      <c r="BA447" s="342">
        <f t="shared" si="56"/>
        <v>0</v>
      </c>
      <c r="BB447" s="342">
        <f t="shared" si="56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1072" t="str">
        <f>+CX391</f>
        <v>Recuperan</v>
      </c>
      <c r="CY447" s="1072"/>
      <c r="CZ447" s="360">
        <f>COUNTIF(CZ397:CZ446,"bj")</f>
        <v>0</v>
      </c>
      <c r="DA447" s="361"/>
      <c r="DB447" s="362"/>
      <c r="DC447" s="1073" t="str">
        <f>+CX447</f>
        <v>Recuperan</v>
      </c>
      <c r="DD447" s="1073"/>
      <c r="DE447" s="363">
        <f>COUNTIF(DE397:DE446,"bj")</f>
        <v>0</v>
      </c>
      <c r="DF447" s="364"/>
      <c r="DG447" s="362"/>
      <c r="DH447" s="1073" t="str">
        <f>+CX447</f>
        <v>Recuperan</v>
      </c>
      <c r="DI447" s="1073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7">+COUNTIF(DS397:DS446,"&gt;0")</f>
        <v>0</v>
      </c>
      <c r="DT447" s="370">
        <f t="shared" si="57"/>
        <v>0</v>
      </c>
      <c r="DU447" s="371">
        <f t="shared" si="57"/>
        <v>0</v>
      </c>
      <c r="DV447" s="72"/>
      <c r="DW447" s="372">
        <f>+COUNTIF(DW397:DW446,"&gt;0")</f>
        <v>0</v>
      </c>
      <c r="DX447" s="373">
        <f t="shared" ref="DX447:DZ447" si="58">+COUNTIF(DX397:DX446,"&gt;0")</f>
        <v>0</v>
      </c>
      <c r="DY447" s="373">
        <f t="shared" si="58"/>
        <v>0</v>
      </c>
      <c r="DZ447" s="374">
        <f t="shared" si="58"/>
        <v>0</v>
      </c>
      <c r="EA447" s="72"/>
      <c r="EB447" s="375">
        <f>+COUNTIF(EB397:EB446,"&gt;0")</f>
        <v>0</v>
      </c>
      <c r="EC447" s="376">
        <f t="shared" ref="EC447:EE447" si="59">+COUNTIF(EC397:EC446,"&gt;0")</f>
        <v>0</v>
      </c>
      <c r="ED447" s="376">
        <f t="shared" si="59"/>
        <v>0</v>
      </c>
      <c r="EE447" s="377">
        <f t="shared" si="59"/>
        <v>0</v>
      </c>
      <c r="EF447" s="72"/>
      <c r="EG447" s="72"/>
      <c r="EH447" s="72"/>
      <c r="EI447" s="72"/>
      <c r="EJ447" s="566"/>
    </row>
    <row r="448" spans="1:140" ht="17.25" thickTop="1" thickBot="1">
      <c r="A448" t="s">
        <v>302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  <c r="EF448" s="72"/>
      <c r="EG448" s="72"/>
      <c r="EH448" s="72"/>
      <c r="EI448" s="72"/>
      <c r="EJ448" s="566"/>
    </row>
    <row r="449" spans="1:140" ht="20.25" thickTop="1" thickBot="1">
      <c r="A449" s="41" t="str">
        <f>+A393</f>
        <v>I.E LUIS LOPEZ DE MESA</v>
      </c>
      <c r="B449" s="438"/>
      <c r="C449" s="438"/>
      <c r="D449" s="439">
        <f ca="1">+B503</f>
        <v>43775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74" t="str">
        <f>+AM393</f>
        <v>GEOMETRIA</v>
      </c>
      <c r="AN449" s="1075"/>
      <c r="AO449" s="1075"/>
      <c r="AP449" s="1075"/>
      <c r="AQ449" s="1075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76" t="str">
        <f>+BP393</f>
        <v>ESTADISTICA</v>
      </c>
      <c r="BQ449" s="1076"/>
      <c r="BR449" s="1076"/>
      <c r="BS449" s="1076"/>
      <c r="BT449" s="1076"/>
      <c r="BU449" s="475"/>
      <c r="BV449" s="476"/>
      <c r="BW449" s="474"/>
      <c r="BX449" s="474"/>
      <c r="BY449" s="477"/>
      <c r="CA449" s="1077" t="str">
        <f>+CA393</f>
        <v>NOTAS DEFINITIVAS</v>
      </c>
      <c r="CB449" s="1078"/>
      <c r="CC449" s="1078"/>
      <c r="CD449" s="1078"/>
      <c r="CE449" s="1078"/>
      <c r="CF449" s="1078"/>
      <c r="CG449" s="1078"/>
      <c r="CH449" s="1078"/>
      <c r="CI449" s="1078"/>
      <c r="CJ449" s="1079"/>
      <c r="CP449" s="1080" t="str">
        <f>+CP393</f>
        <v>AUTOEVALUACION</v>
      </c>
      <c r="CQ449" s="1081"/>
      <c r="CR449" s="1081"/>
      <c r="CS449" s="1081"/>
      <c r="CT449" s="1081"/>
      <c r="CU449" s="1082"/>
      <c r="CW449" s="1083" t="str">
        <f>+CW393</f>
        <v>RECUPERACION / EVALUACION</v>
      </c>
      <c r="CX449" s="1084"/>
      <c r="CY449" s="1084"/>
      <c r="CZ449" s="1084"/>
      <c r="DA449" s="1084"/>
      <c r="DB449" s="1084"/>
      <c r="DC449" s="1084"/>
      <c r="DD449" s="1084"/>
      <c r="DE449" s="1084"/>
      <c r="DF449" s="1084"/>
      <c r="DG449" s="1084"/>
      <c r="DH449" s="1084"/>
      <c r="DI449" s="1084"/>
      <c r="DJ449" s="1084"/>
      <c r="DK449" s="1084"/>
      <c r="DL449" s="1084"/>
      <c r="DM449" s="1084"/>
      <c r="DN449" s="1084"/>
      <c r="DO449" s="1085"/>
      <c r="DR449" s="1086" t="str">
        <f>+DR393</f>
        <v>REFUERZOS DE LOS DIFERENTES PERIODOS</v>
      </c>
      <c r="DS449" s="1087"/>
      <c r="DT449" s="1087"/>
      <c r="DU449" s="1087"/>
      <c r="DV449" s="1087"/>
      <c r="DW449" s="1087"/>
      <c r="DX449" s="1087"/>
      <c r="DY449" s="1087"/>
      <c r="DZ449" s="1087"/>
      <c r="EA449" s="1087"/>
      <c r="EB449" s="1087"/>
      <c r="EC449" s="1087"/>
      <c r="ED449" s="1087"/>
      <c r="EE449" s="1088"/>
      <c r="EF449" s="567"/>
      <c r="EG449" s="567"/>
      <c r="EH449" s="567"/>
      <c r="EI449" s="567"/>
      <c r="EJ449" s="566"/>
    </row>
    <row r="450" spans="1:140" ht="19.5" thickTop="1" thickBot="1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89" t="str">
        <f>+F394</f>
        <v>COGNITIVO</v>
      </c>
      <c r="G450" s="1089"/>
      <c r="H450" s="1089"/>
      <c r="I450" s="1089"/>
      <c r="J450" s="1089"/>
      <c r="K450" s="1089"/>
      <c r="L450" s="1089"/>
      <c r="M450" s="1089"/>
      <c r="N450" s="1089"/>
      <c r="O450" s="1089"/>
      <c r="P450" s="59">
        <f>IF(MAX(F452:O452)=0,1,MAX(F452:O452))</f>
        <v>1</v>
      </c>
      <c r="Q450" s="1090" t="str">
        <f>+Q394</f>
        <v>PROCEDIMENTAL</v>
      </c>
      <c r="R450" s="1091"/>
      <c r="S450" s="1091"/>
      <c r="T450" s="1091"/>
      <c r="U450" s="1091"/>
      <c r="V450" s="1091"/>
      <c r="W450" s="60">
        <f>IF(MAX(Q452:W452)=0,1,MAX(Q452:W452)-11)</f>
        <v>1</v>
      </c>
      <c r="X450" s="1092" t="str">
        <f>+X394</f>
        <v>ACTITUDINAL</v>
      </c>
      <c r="Y450" s="1093"/>
      <c r="Z450" s="1094"/>
      <c r="AB450" s="1095" t="str">
        <f>+AB394</f>
        <v>COGNITIVO</v>
      </c>
      <c r="AC450" s="1096"/>
      <c r="AD450" s="1096"/>
      <c r="AE450" s="1096"/>
      <c r="AF450" s="1096"/>
      <c r="AG450" s="1096"/>
      <c r="AH450" s="1096"/>
      <c r="AI450" s="1096"/>
      <c r="AJ450" s="1096"/>
      <c r="AK450" s="1096"/>
      <c r="AL450" s="61">
        <f>IF(MAX(AB452:AL452)=0,1,MAX(AB452:AL452))</f>
        <v>1</v>
      </c>
      <c r="AM450" s="1097" t="str">
        <f>+AM394</f>
        <v>PROCEDIMENTAL</v>
      </c>
      <c r="AN450" s="1098"/>
      <c r="AO450" s="1098"/>
      <c r="AP450" s="1098"/>
      <c r="AQ450" s="1098"/>
      <c r="AR450" s="1098"/>
      <c r="AS450" s="62">
        <f>IF(MAX(AM452:AS452)=0,1,MAX(AM452:AS452)-11)</f>
        <v>1</v>
      </c>
      <c r="AT450" s="1099" t="str">
        <f>+AT394</f>
        <v>ACTITUDINAL</v>
      </c>
      <c r="AU450" s="1100"/>
      <c r="AV450" s="1101"/>
      <c r="AX450" s="990" t="str">
        <f>+AX394</f>
        <v>Intrumentos               Geometría</v>
      </c>
      <c r="AY450" s="991"/>
      <c r="AZ450" s="991"/>
      <c r="BA450" s="991"/>
      <c r="BB450" s="992"/>
      <c r="BC450" s="63">
        <f>+SUM(AX451:BC451)</f>
        <v>1</v>
      </c>
      <c r="BE450" s="1102" t="str">
        <f>+BE394</f>
        <v>COGNITIVO</v>
      </c>
      <c r="BF450" s="1103"/>
      <c r="BG450" s="1103"/>
      <c r="BH450" s="1103"/>
      <c r="BI450" s="1103"/>
      <c r="BJ450" s="1103"/>
      <c r="BK450" s="1103"/>
      <c r="BL450" s="1103"/>
      <c r="BM450" s="1103"/>
      <c r="BN450" s="1103"/>
      <c r="BO450" s="64">
        <f>IF(MAX(BE452:BO452)=0,1,MAX(BE452:BO452))</f>
        <v>1</v>
      </c>
      <c r="BP450" s="1104" t="str">
        <f>+BP394</f>
        <v>PROCEDIMENTAL</v>
      </c>
      <c r="BQ450" s="1105"/>
      <c r="BR450" s="1105"/>
      <c r="BS450" s="1105"/>
      <c r="BT450" s="1105"/>
      <c r="BU450" s="1105"/>
      <c r="BV450" s="65">
        <f>IF(MAX(BP452:BV452)=0,1,MAX(BP452:BV452)-11)</f>
        <v>1</v>
      </c>
      <c r="BW450" s="1106" t="str">
        <f>+BW394</f>
        <v>ACTITUDINAL</v>
      </c>
      <c r="BX450" s="1107"/>
      <c r="BY450" s="1108"/>
      <c r="CA450" s="1000" t="str">
        <f>+CA394</f>
        <v>Desemp Matematic</v>
      </c>
      <c r="CB450" s="1001"/>
      <c r="CC450" s="478"/>
      <c r="CD450" s="1002" t="str">
        <f>+CD394</f>
        <v>Desemp Geometria</v>
      </c>
      <c r="CE450" s="1003"/>
      <c r="CF450" s="478"/>
      <c r="CG450" s="1004" t="str">
        <f>+CG394</f>
        <v>Desemp Estadíst.</v>
      </c>
      <c r="CH450" s="1005"/>
      <c r="CI450" s="478"/>
      <c r="CJ450" s="1006" t="str">
        <f>+CJ394</f>
        <v>Def total</v>
      </c>
      <c r="CL450" s="1109" t="str">
        <f>+CL394</f>
        <v>puntualidad e inasistencia</v>
      </c>
      <c r="CM450" s="1110"/>
      <c r="CN450" s="1111"/>
      <c r="CP450" s="1032" t="str">
        <f>+CP394</f>
        <v>Seleccione  Asignatura</v>
      </c>
      <c r="CQ450" s="1033"/>
      <c r="CR450" s="1033"/>
      <c r="CS450" s="1033"/>
      <c r="CT450" s="1033"/>
      <c r="CU450" s="1034"/>
      <c r="CW450" s="1035" t="str">
        <f>+CW394</f>
        <v>RECUPERACION MATEMATICAS</v>
      </c>
      <c r="CX450" s="1036"/>
      <c r="CY450" s="1036"/>
      <c r="CZ450" s="67"/>
      <c r="DA450" s="68"/>
      <c r="DB450" s="1037" t="str">
        <f>+DB394</f>
        <v>RECUPERACION GEOMETRIA</v>
      </c>
      <c r="DC450" s="1038"/>
      <c r="DD450" s="1038"/>
      <c r="DE450" s="69"/>
      <c r="DF450" s="68"/>
      <c r="DG450" s="1039" t="str">
        <f>+DG394</f>
        <v>RECUPERACION ESTADISTICA</v>
      </c>
      <c r="DH450" s="1040"/>
      <c r="DI450" s="1040"/>
      <c r="DJ450" s="70"/>
      <c r="DK450" s="68"/>
      <c r="DL450" s="1126" t="str">
        <f>+DL394</f>
        <v>PUNTAJE EN EVALUACION</v>
      </c>
      <c r="DM450" s="1127"/>
      <c r="DN450" s="1127"/>
      <c r="DO450" s="1128"/>
      <c r="DR450" s="1023" t="str">
        <f>+S449</f>
        <v>ETICA Y VALORES</v>
      </c>
      <c r="DS450" s="1024"/>
      <c r="DT450" s="1024"/>
      <c r="DU450" s="1025"/>
      <c r="DV450" s="72"/>
      <c r="DW450" s="1026" t="str">
        <f>+AM449</f>
        <v>GEOMETRIA</v>
      </c>
      <c r="DX450" s="1027"/>
      <c r="DY450" s="1027"/>
      <c r="DZ450" s="1028"/>
      <c r="EA450" s="72"/>
      <c r="EB450" s="1029" t="str">
        <f>+BP449</f>
        <v>ESTADISTICA</v>
      </c>
      <c r="EC450" s="1030"/>
      <c r="ED450" s="1030"/>
      <c r="EE450" s="1031"/>
      <c r="EF450" s="567" t="s">
        <v>223</v>
      </c>
      <c r="EG450" s="567"/>
      <c r="EH450" s="567"/>
      <c r="EI450" s="567"/>
      <c r="EJ450" s="566"/>
    </row>
    <row r="451" spans="1:140" ht="18.75" thickTop="1" thickBot="1">
      <c r="A451" s="462" t="s">
        <v>413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TRES</v>
      </c>
      <c r="F451" s="1112">
        <f>+F395</f>
        <v>0.4</v>
      </c>
      <c r="G451" s="1113"/>
      <c r="H451" s="1114" t="str">
        <f>+H395</f>
        <v>ACTIVIDADES DE CLASE</v>
      </c>
      <c r="I451" s="1114"/>
      <c r="J451" s="1114"/>
      <c r="K451" s="1114"/>
      <c r="L451" s="1114"/>
      <c r="M451" s="1114"/>
      <c r="N451" s="1114"/>
      <c r="O451" s="1115"/>
      <c r="P451" s="479">
        <v>0.2</v>
      </c>
      <c r="Q451" s="1116">
        <f>+Q395</f>
        <v>0.4</v>
      </c>
      <c r="R451" s="1117"/>
      <c r="S451" s="1118" t="str">
        <f>+S395</f>
        <v>TALLERES</v>
      </c>
      <c r="T451" s="1118"/>
      <c r="U451" s="1118"/>
      <c r="V451" s="1118"/>
      <c r="W451" s="1119"/>
      <c r="X451" s="480">
        <f>+X395</f>
        <v>0.1</v>
      </c>
      <c r="Y451" s="481">
        <f>+Y395</f>
        <v>0.05</v>
      </c>
      <c r="Z451" s="482">
        <f>+Z395</f>
        <v>0.05</v>
      </c>
      <c r="AB451" s="1120">
        <v>0.4</v>
      </c>
      <c r="AC451" s="1118"/>
      <c r="AD451" s="1121" t="str">
        <f>+AD395</f>
        <v>ACTIVIDADES DE CLASE</v>
      </c>
      <c r="AE451" s="1121"/>
      <c r="AF451" s="1121"/>
      <c r="AG451" s="1121"/>
      <c r="AH451" s="1121"/>
      <c r="AI451" s="1121"/>
      <c r="AJ451" s="1121"/>
      <c r="AK451" s="1121"/>
      <c r="AL451" s="1122"/>
      <c r="AM451" s="1116">
        <v>0.4</v>
      </c>
      <c r="AN451" s="1117"/>
      <c r="AO451" s="1118" t="str">
        <f>+AO395</f>
        <v>TALLERES</v>
      </c>
      <c r="AP451" s="1118"/>
      <c r="AQ451" s="1118"/>
      <c r="AR451" s="1118"/>
      <c r="AS451" s="1119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123">
        <f>+BE395</f>
        <v>0.4</v>
      </c>
      <c r="BF451" s="1118"/>
      <c r="BG451" s="1121" t="str">
        <f>+BG395</f>
        <v>ACTIVIDADES DE CLASE</v>
      </c>
      <c r="BH451" s="1121"/>
      <c r="BI451" s="1121"/>
      <c r="BJ451" s="1121"/>
      <c r="BK451" s="1121"/>
      <c r="BL451" s="1121"/>
      <c r="BM451" s="1121"/>
      <c r="BN451" s="1121"/>
      <c r="BO451" s="1122"/>
      <c r="BP451" s="1116">
        <f>+BP395</f>
        <v>0.4</v>
      </c>
      <c r="BQ451" s="1117"/>
      <c r="BR451" s="1118" t="str">
        <f>+BR395</f>
        <v>TALLERES</v>
      </c>
      <c r="BS451" s="1118"/>
      <c r="BT451" s="1118"/>
      <c r="BU451" s="1118"/>
      <c r="BV451" s="1119"/>
      <c r="BW451" s="480">
        <f>+BW395</f>
        <v>0.1</v>
      </c>
      <c r="BX451" s="481">
        <f>+BX395</f>
        <v>0.05</v>
      </c>
      <c r="BY451" s="487">
        <f>+BY395</f>
        <v>0.05</v>
      </c>
      <c r="CA451" s="1124">
        <f>+F451+P451+X451+Y451+Z451+Q451</f>
        <v>1.2000000000000002</v>
      </c>
      <c r="CB451" s="1125"/>
      <c r="CC451" s="488"/>
      <c r="CD451" s="1129">
        <f>AB451+AM451+AT451+AU451+AV451</f>
        <v>1</v>
      </c>
      <c r="CE451" s="1130"/>
      <c r="CF451" s="488"/>
      <c r="CG451" s="1131">
        <f>BE451+BP451+BW451+BX451+BY451</f>
        <v>1</v>
      </c>
      <c r="CH451" s="1132"/>
      <c r="CI451" s="488"/>
      <c r="CJ451" s="1007"/>
      <c r="CL451" s="83">
        <f>+COUNT(CL453:CL502)</f>
        <v>0</v>
      </c>
      <c r="CM451" s="84">
        <f t="shared" ref="CM451:CN451" si="60">+COUNT(CM453:CM502)</f>
        <v>0</v>
      </c>
      <c r="CN451" s="85">
        <f t="shared" si="60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15</v>
      </c>
      <c r="DM451" s="499">
        <f t="shared" ref="DM451:DO452" si="61">+DM395</f>
        <v>20</v>
      </c>
      <c r="DN451" s="499">
        <f t="shared" si="61"/>
        <v>20</v>
      </c>
      <c r="DO451" s="500">
        <f t="shared" si="61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  <c r="EF451" s="568" t="s">
        <v>242</v>
      </c>
      <c r="EG451" s="568" t="s">
        <v>243</v>
      </c>
      <c r="EH451" s="568" t="s">
        <v>244</v>
      </c>
      <c r="EI451" s="568" t="s">
        <v>245</v>
      </c>
      <c r="EJ451" s="566"/>
    </row>
    <row r="452" spans="1:140" ht="27" thickTop="1" thickBot="1">
      <c r="A452" s="450" t="s">
        <v>182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133">
        <f>+CA396</f>
        <v>1</v>
      </c>
      <c r="CB452" s="1134"/>
      <c r="CC452" s="518"/>
      <c r="CD452" s="1135">
        <f>+CD396</f>
        <v>0</v>
      </c>
      <c r="CE452" s="1136"/>
      <c r="CF452" s="518"/>
      <c r="CG452" s="1137">
        <f>+CG396</f>
        <v>0</v>
      </c>
      <c r="CH452" s="1138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246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1"/>
        <v>Recup  MAT</v>
      </c>
      <c r="DN452" s="154" t="str">
        <f t="shared" si="61"/>
        <v>Recup  GEO</v>
      </c>
      <c r="DO452" s="154" t="str">
        <f t="shared" si="61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246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246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  <c r="EF452" s="72"/>
      <c r="EG452" s="72"/>
      <c r="EH452" s="72"/>
      <c r="EI452" s="72"/>
      <c r="EJ452" s="566" t="s">
        <v>246</v>
      </c>
    </row>
    <row r="453" spans="1:140" ht="16.5" thickTop="1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2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3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4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5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  <c r="EF453" s="216">
        <v>0</v>
      </c>
      <c r="EG453" s="216">
        <v>0</v>
      </c>
      <c r="EH453" s="216">
        <v>0</v>
      </c>
      <c r="EI453" s="216">
        <v>0</v>
      </c>
      <c r="EJ453" s="566">
        <v>0</v>
      </c>
    </row>
    <row r="454" spans="1:140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2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3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4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6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7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5"/>
        <v>0</v>
      </c>
      <c r="DI454" s="202">
        <f t="shared" ref="DI454:DI502" si="68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69">+CZ454</f>
        <v>0</v>
      </c>
      <c r="DS454" s="397"/>
      <c r="DT454" s="397"/>
      <c r="DU454" s="398"/>
      <c r="DV454" s="391"/>
      <c r="DW454" s="253">
        <f t="shared" ref="DW454:DW502" si="70">+DE454</f>
        <v>0</v>
      </c>
      <c r="DX454" s="399"/>
      <c r="DY454" s="399"/>
      <c r="DZ454" s="400"/>
      <c r="EA454" s="391"/>
      <c r="EB454" s="401">
        <f t="shared" ref="EB454:EB502" si="71">+DJ454</f>
        <v>0</v>
      </c>
      <c r="EC454" s="402"/>
      <c r="ED454" s="402"/>
      <c r="EE454" s="403"/>
      <c r="EF454" s="216">
        <v>0</v>
      </c>
      <c r="EG454" s="216">
        <v>0</v>
      </c>
      <c r="EH454" s="216">
        <v>0</v>
      </c>
      <c r="EI454" s="216">
        <v>0</v>
      </c>
      <c r="EJ454" s="566">
        <v>0</v>
      </c>
    </row>
    <row r="455" spans="1:140">
      <c r="A455" s="20">
        <f t="shared" ref="A455:A502" si="72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2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3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4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3">+SUM(CP455:CT455)/5</f>
        <v>0</v>
      </c>
      <c r="CW455" s="243"/>
      <c r="CX455" s="244">
        <f>+IF(DM455=0,0,IF(5*DM455/DM451&lt;2,2,5*DM455/DM451))</f>
        <v>0</v>
      </c>
      <c r="CY455" s="202">
        <f t="shared" si="66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7"/>
        <v>0</v>
      </c>
      <c r="DE455" s="246">
        <f>+DB451*DB455+DC451*DC455+DD451*DD455</f>
        <v>0</v>
      </c>
      <c r="DF455" s="190"/>
      <c r="DG455" s="243"/>
      <c r="DH455" s="202">
        <f t="shared" si="65"/>
        <v>0</v>
      </c>
      <c r="DI455" s="202">
        <f t="shared" si="68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69"/>
        <v>0</v>
      </c>
      <c r="DS455" s="397"/>
      <c r="DT455" s="397"/>
      <c r="DU455" s="398"/>
      <c r="DV455" s="391"/>
      <c r="DW455" s="253">
        <f t="shared" si="70"/>
        <v>0</v>
      </c>
      <c r="DX455" s="399"/>
      <c r="DY455" s="399"/>
      <c r="DZ455" s="400"/>
      <c r="EA455" s="391"/>
      <c r="EB455" s="401">
        <f t="shared" si="71"/>
        <v>0</v>
      </c>
      <c r="EC455" s="402"/>
      <c r="ED455" s="402"/>
      <c r="EE455" s="403"/>
      <c r="EF455" s="216">
        <v>0</v>
      </c>
      <c r="EG455" s="216">
        <v>0</v>
      </c>
      <c r="EH455" s="216">
        <v>0</v>
      </c>
      <c r="EI455" s="216">
        <v>0</v>
      </c>
      <c r="EJ455" s="566">
        <v>0</v>
      </c>
    </row>
    <row r="456" spans="1:140">
      <c r="A456" s="20">
        <f t="shared" si="72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2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3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4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3"/>
        <v>0</v>
      </c>
      <c r="CW456" s="243"/>
      <c r="CX456" s="244">
        <f>+IF(DM456=0,0,IF(5*DM456/DM451&lt;2,2,5*DM456/DM451))</f>
        <v>0</v>
      </c>
      <c r="CY456" s="202">
        <f t="shared" si="66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7"/>
        <v>0</v>
      </c>
      <c r="DE456" s="246">
        <f>+DB451*DB456+DC451*DC456+DD451*DD456</f>
        <v>0</v>
      </c>
      <c r="DF456" s="190"/>
      <c r="DG456" s="243"/>
      <c r="DH456" s="202">
        <f t="shared" si="65"/>
        <v>0</v>
      </c>
      <c r="DI456" s="202">
        <f t="shared" si="68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69"/>
        <v>0</v>
      </c>
      <c r="DS456" s="397"/>
      <c r="DT456" s="397"/>
      <c r="DU456" s="398"/>
      <c r="DV456" s="391"/>
      <c r="DW456" s="253">
        <f t="shared" si="70"/>
        <v>0</v>
      </c>
      <c r="DX456" s="399"/>
      <c r="DY456" s="399"/>
      <c r="DZ456" s="400"/>
      <c r="EA456" s="391"/>
      <c r="EB456" s="401">
        <f t="shared" si="71"/>
        <v>0</v>
      </c>
      <c r="EC456" s="402"/>
      <c r="ED456" s="402"/>
      <c r="EE456" s="403"/>
      <c r="EF456" s="216">
        <v>0</v>
      </c>
      <c r="EG456" s="216">
        <v>0</v>
      </c>
      <c r="EH456" s="216">
        <v>0</v>
      </c>
      <c r="EI456" s="216">
        <v>0</v>
      </c>
      <c r="EJ456" s="566">
        <v>0</v>
      </c>
    </row>
    <row r="457" spans="1:140">
      <c r="A457" s="20">
        <f t="shared" si="72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2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3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4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3"/>
        <v>0</v>
      </c>
      <c r="CW457" s="243"/>
      <c r="CX457" s="244">
        <f>+IF(DM457=0,0,IF(5*DM457/DM451&lt;2,2,5*DM457/DM451))</f>
        <v>0</v>
      </c>
      <c r="CY457" s="202">
        <f t="shared" si="66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7"/>
        <v>0</v>
      </c>
      <c r="DE457" s="246">
        <f>+DB451*DB457+DC451*DC457+DD451*DD457</f>
        <v>0</v>
      </c>
      <c r="DF457" s="190"/>
      <c r="DG457" s="243"/>
      <c r="DH457" s="202">
        <f t="shared" si="65"/>
        <v>0</v>
      </c>
      <c r="DI457" s="202">
        <f t="shared" si="68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69"/>
        <v>0</v>
      </c>
      <c r="DS457" s="397"/>
      <c r="DT457" s="397"/>
      <c r="DU457" s="398"/>
      <c r="DV457" s="391"/>
      <c r="DW457" s="253">
        <f t="shared" si="70"/>
        <v>0</v>
      </c>
      <c r="DX457" s="399"/>
      <c r="DY457" s="399"/>
      <c r="DZ457" s="400"/>
      <c r="EA457" s="391"/>
      <c r="EB457" s="401">
        <f t="shared" si="71"/>
        <v>0</v>
      </c>
      <c r="EC457" s="402"/>
      <c r="ED457" s="402"/>
      <c r="EE457" s="403"/>
      <c r="EF457" s="216">
        <v>0</v>
      </c>
      <c r="EG457" s="216">
        <v>0</v>
      </c>
      <c r="EH457" s="216">
        <v>0</v>
      </c>
      <c r="EI457" s="216">
        <v>0</v>
      </c>
      <c r="EJ457" s="566">
        <v>0</v>
      </c>
    </row>
    <row r="458" spans="1:140">
      <c r="A458" s="20">
        <f t="shared" si="72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2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3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4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3"/>
        <v>0</v>
      </c>
      <c r="CW458" s="243"/>
      <c r="CX458" s="244">
        <f>+IF(DM458=0,0,IF(5*DM458/DM451&lt;2,2,5*DM458/DM451))</f>
        <v>0</v>
      </c>
      <c r="CY458" s="202">
        <f t="shared" si="66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7"/>
        <v>0</v>
      </c>
      <c r="DE458" s="246">
        <f>+DB451*DB458+DC451*DC458+DD451*DD458</f>
        <v>0</v>
      </c>
      <c r="DF458" s="190"/>
      <c r="DG458" s="243"/>
      <c r="DH458" s="202">
        <f t="shared" si="65"/>
        <v>0</v>
      </c>
      <c r="DI458" s="202">
        <f t="shared" si="68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69"/>
        <v>0</v>
      </c>
      <c r="DS458" s="397"/>
      <c r="DT458" s="397"/>
      <c r="DU458" s="398"/>
      <c r="DV458" s="391"/>
      <c r="DW458" s="253">
        <f t="shared" si="70"/>
        <v>0</v>
      </c>
      <c r="DX458" s="399"/>
      <c r="DY458" s="399"/>
      <c r="DZ458" s="400"/>
      <c r="EA458" s="391"/>
      <c r="EB458" s="401">
        <f t="shared" si="71"/>
        <v>0</v>
      </c>
      <c r="EC458" s="402"/>
      <c r="ED458" s="402"/>
      <c r="EE458" s="403"/>
      <c r="EF458" s="216">
        <v>0</v>
      </c>
      <c r="EG458" s="216">
        <v>0</v>
      </c>
      <c r="EH458" s="216">
        <v>0</v>
      </c>
      <c r="EI458" s="216">
        <v>0</v>
      </c>
      <c r="EJ458" s="566">
        <v>0</v>
      </c>
    </row>
    <row r="459" spans="1:140">
      <c r="A459" s="20">
        <f t="shared" si="72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2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3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4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3"/>
        <v>0</v>
      </c>
      <c r="CW459" s="243"/>
      <c r="CX459" s="244">
        <f>+IF(DM459=0,0,IF(5*DM459/DM451&lt;2,2,5*DM459/DM451))</f>
        <v>0</v>
      </c>
      <c r="CY459" s="202">
        <f t="shared" si="66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7"/>
        <v>0</v>
      </c>
      <c r="DE459" s="246">
        <f>+DB451*DB459+DC451*DC459+DD451*DD459</f>
        <v>0</v>
      </c>
      <c r="DF459" s="190"/>
      <c r="DG459" s="243"/>
      <c r="DH459" s="202">
        <f t="shared" si="65"/>
        <v>0</v>
      </c>
      <c r="DI459" s="202">
        <f t="shared" si="68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69"/>
        <v>0</v>
      </c>
      <c r="DS459" s="397"/>
      <c r="DT459" s="397"/>
      <c r="DU459" s="398"/>
      <c r="DV459" s="391"/>
      <c r="DW459" s="253">
        <f t="shared" si="70"/>
        <v>0</v>
      </c>
      <c r="DX459" s="399"/>
      <c r="DY459" s="399"/>
      <c r="DZ459" s="400"/>
      <c r="EA459" s="391"/>
      <c r="EB459" s="401">
        <f t="shared" si="71"/>
        <v>0</v>
      </c>
      <c r="EC459" s="402"/>
      <c r="ED459" s="402"/>
      <c r="EE459" s="403"/>
      <c r="EF459" s="216">
        <v>0</v>
      </c>
      <c r="EG459" s="216">
        <v>0</v>
      </c>
      <c r="EH459" s="216">
        <v>0</v>
      </c>
      <c r="EI459" s="216">
        <v>0</v>
      </c>
      <c r="EJ459" s="566">
        <v>0</v>
      </c>
    </row>
    <row r="460" spans="1:140">
      <c r="A460" s="20">
        <f t="shared" si="72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2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3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4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3"/>
        <v>0</v>
      </c>
      <c r="CW460" s="243"/>
      <c r="CX460" s="244">
        <f>+IF(DM460=0,0,IF(5*DM460/DM451&lt;2,2,5*DM460/DM451))</f>
        <v>0</v>
      </c>
      <c r="CY460" s="202">
        <f t="shared" si="66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7"/>
        <v>0</v>
      </c>
      <c r="DE460" s="246">
        <f>+DB451*DB460+DC451*DC460+DD451*DD460</f>
        <v>0</v>
      </c>
      <c r="DF460" s="190"/>
      <c r="DG460" s="243"/>
      <c r="DH460" s="202">
        <f t="shared" si="65"/>
        <v>0</v>
      </c>
      <c r="DI460" s="202">
        <f t="shared" si="68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69"/>
        <v>0</v>
      </c>
      <c r="DS460" s="397"/>
      <c r="DT460" s="397"/>
      <c r="DU460" s="398"/>
      <c r="DV460" s="391"/>
      <c r="DW460" s="253">
        <f t="shared" si="70"/>
        <v>0</v>
      </c>
      <c r="DX460" s="399"/>
      <c r="DY460" s="399"/>
      <c r="DZ460" s="400"/>
      <c r="EA460" s="391"/>
      <c r="EB460" s="401">
        <f t="shared" si="71"/>
        <v>0</v>
      </c>
      <c r="EC460" s="402"/>
      <c r="ED460" s="402"/>
      <c r="EE460" s="403"/>
      <c r="EF460" s="216">
        <v>0</v>
      </c>
      <c r="EG460" s="216">
        <v>0</v>
      </c>
      <c r="EH460" s="216">
        <v>0</v>
      </c>
      <c r="EI460" s="216">
        <v>0</v>
      </c>
      <c r="EJ460" s="566">
        <v>0</v>
      </c>
    </row>
    <row r="461" spans="1:140">
      <c r="A461" s="20">
        <f t="shared" si="72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2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3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4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3"/>
        <v>0</v>
      </c>
      <c r="CW461" s="243"/>
      <c r="CX461" s="244">
        <f>+IF(DM461=0,0,IF(5*DM461/DM451&lt;2,2,5*DM461/DM451))</f>
        <v>0</v>
      </c>
      <c r="CY461" s="202">
        <f t="shared" si="66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7"/>
        <v>0</v>
      </c>
      <c r="DE461" s="246">
        <f>+DB451*DB461+DC451*DC461+DD451*DD461</f>
        <v>0</v>
      </c>
      <c r="DF461" s="190"/>
      <c r="DG461" s="243"/>
      <c r="DH461" s="202">
        <f t="shared" si="65"/>
        <v>0</v>
      </c>
      <c r="DI461" s="202">
        <f t="shared" si="68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69"/>
        <v>0</v>
      </c>
      <c r="DS461" s="397"/>
      <c r="DT461" s="397"/>
      <c r="DU461" s="398"/>
      <c r="DV461" s="391"/>
      <c r="DW461" s="253">
        <f t="shared" si="70"/>
        <v>0</v>
      </c>
      <c r="DX461" s="399"/>
      <c r="DY461" s="399"/>
      <c r="DZ461" s="400"/>
      <c r="EA461" s="391"/>
      <c r="EB461" s="401">
        <f t="shared" si="71"/>
        <v>0</v>
      </c>
      <c r="EC461" s="402"/>
      <c r="ED461" s="402"/>
      <c r="EE461" s="403"/>
      <c r="EF461" s="216">
        <v>0</v>
      </c>
      <c r="EG461" s="216">
        <v>0</v>
      </c>
      <c r="EH461" s="216">
        <v>0</v>
      </c>
      <c r="EI461" s="216">
        <v>0</v>
      </c>
      <c r="EJ461" s="566">
        <v>0</v>
      </c>
    </row>
    <row r="462" spans="1:140">
      <c r="A462" s="20">
        <f t="shared" si="72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2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3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4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3"/>
        <v>0</v>
      </c>
      <c r="CW462" s="243"/>
      <c r="CX462" s="244">
        <f>+IF(DM462=0,0,IF(5*DM462/DM451&lt;2,2,5*DM462/DM451))</f>
        <v>0</v>
      </c>
      <c r="CY462" s="202">
        <f t="shared" si="66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7"/>
        <v>0</v>
      </c>
      <c r="DE462" s="246">
        <f>+DB451*DB462+DC451*DC462+DD451*DD462</f>
        <v>0</v>
      </c>
      <c r="DF462" s="190"/>
      <c r="DG462" s="243"/>
      <c r="DH462" s="202">
        <f t="shared" si="65"/>
        <v>0</v>
      </c>
      <c r="DI462" s="202">
        <f t="shared" si="68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69"/>
        <v>0</v>
      </c>
      <c r="DS462" s="397"/>
      <c r="DT462" s="397"/>
      <c r="DU462" s="398"/>
      <c r="DV462" s="391"/>
      <c r="DW462" s="253">
        <f t="shared" si="70"/>
        <v>0</v>
      </c>
      <c r="DX462" s="399"/>
      <c r="DY462" s="399"/>
      <c r="DZ462" s="400"/>
      <c r="EA462" s="391"/>
      <c r="EB462" s="401">
        <f t="shared" si="71"/>
        <v>0</v>
      </c>
      <c r="EC462" s="402"/>
      <c r="ED462" s="402"/>
      <c r="EE462" s="403"/>
      <c r="EF462" s="216">
        <v>0</v>
      </c>
      <c r="EG462" s="216">
        <v>0</v>
      </c>
      <c r="EH462" s="216">
        <v>0</v>
      </c>
      <c r="EI462" s="216">
        <v>0</v>
      </c>
      <c r="EJ462" s="566">
        <v>0</v>
      </c>
    </row>
    <row r="463" spans="1:140">
      <c r="A463" s="20">
        <f t="shared" si="72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2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3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4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3"/>
        <v>0</v>
      </c>
      <c r="CW463" s="243"/>
      <c r="CX463" s="244">
        <f>+IF(DM463=0,0,IF(5*DM463/DM451&lt;2,2,5*DM463/DM451))</f>
        <v>0</v>
      </c>
      <c r="CY463" s="202">
        <f t="shared" si="66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7"/>
        <v>0</v>
      </c>
      <c r="DE463" s="246">
        <f>+DB451*DB463+DC451*DC463+DD451*DD463</f>
        <v>0</v>
      </c>
      <c r="DF463" s="190"/>
      <c r="DG463" s="243"/>
      <c r="DH463" s="202">
        <f t="shared" si="65"/>
        <v>0</v>
      </c>
      <c r="DI463" s="202">
        <f t="shared" si="68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69"/>
        <v>0</v>
      </c>
      <c r="DS463" s="397"/>
      <c r="DT463" s="397"/>
      <c r="DU463" s="398"/>
      <c r="DV463" s="391"/>
      <c r="DW463" s="253">
        <f t="shared" si="70"/>
        <v>0</v>
      </c>
      <c r="DX463" s="399"/>
      <c r="DY463" s="399"/>
      <c r="DZ463" s="400"/>
      <c r="EA463" s="391"/>
      <c r="EB463" s="401">
        <f t="shared" si="71"/>
        <v>0</v>
      </c>
      <c r="EC463" s="402"/>
      <c r="ED463" s="402"/>
      <c r="EE463" s="403"/>
      <c r="EF463" s="216">
        <v>0</v>
      </c>
      <c r="EG463" s="216">
        <v>0</v>
      </c>
      <c r="EH463" s="216">
        <v>0</v>
      </c>
      <c r="EI463" s="216">
        <v>0</v>
      </c>
      <c r="EJ463" s="566">
        <v>0</v>
      </c>
    </row>
    <row r="464" spans="1:140">
      <c r="A464" s="20">
        <f t="shared" si="72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2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3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4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3"/>
        <v>0</v>
      </c>
      <c r="CW464" s="243"/>
      <c r="CX464" s="244">
        <f>+IF(DM464=0,0,IF(5*DM464/DM451&lt;2,2,5*DM464/DM451))</f>
        <v>0</v>
      </c>
      <c r="CY464" s="202">
        <f t="shared" si="66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7"/>
        <v>0</v>
      </c>
      <c r="DE464" s="246">
        <f>+DB451*DB464+DC451*DC464+DD451*DD464</f>
        <v>0</v>
      </c>
      <c r="DF464" s="190"/>
      <c r="DG464" s="243"/>
      <c r="DH464" s="202">
        <f t="shared" si="65"/>
        <v>0</v>
      </c>
      <c r="DI464" s="202">
        <f t="shared" si="68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69"/>
        <v>0</v>
      </c>
      <c r="DS464" s="397"/>
      <c r="DT464" s="397"/>
      <c r="DU464" s="398"/>
      <c r="DV464" s="391"/>
      <c r="DW464" s="253">
        <f t="shared" si="70"/>
        <v>0</v>
      </c>
      <c r="DX464" s="399"/>
      <c r="DY464" s="399"/>
      <c r="DZ464" s="400"/>
      <c r="EA464" s="391"/>
      <c r="EB464" s="401">
        <f t="shared" si="71"/>
        <v>0</v>
      </c>
      <c r="EC464" s="402"/>
      <c r="ED464" s="402"/>
      <c r="EE464" s="403"/>
      <c r="EF464" s="216">
        <v>0</v>
      </c>
      <c r="EG464" s="216">
        <v>0</v>
      </c>
      <c r="EH464" s="216">
        <v>0</v>
      </c>
      <c r="EI464" s="216">
        <v>0</v>
      </c>
      <c r="EJ464" s="566">
        <v>0</v>
      </c>
    </row>
    <row r="465" spans="1:140">
      <c r="A465" s="20">
        <f t="shared" si="72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2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3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4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3"/>
        <v>0</v>
      </c>
      <c r="CW465" s="243"/>
      <c r="CX465" s="244">
        <f>+IF(DM465=0,0,IF(5*DM465/DM451&lt;2,2,5*DM465/DM451))</f>
        <v>0</v>
      </c>
      <c r="CY465" s="202">
        <f t="shared" si="66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7"/>
        <v>0</v>
      </c>
      <c r="DE465" s="246">
        <f>+DB451*DB465+DC451*DC465+DD451*DD465</f>
        <v>0</v>
      </c>
      <c r="DF465" s="190"/>
      <c r="DG465" s="243"/>
      <c r="DH465" s="202">
        <f t="shared" si="65"/>
        <v>0</v>
      </c>
      <c r="DI465" s="202">
        <f t="shared" si="68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69"/>
        <v>0</v>
      </c>
      <c r="DS465" s="397"/>
      <c r="DT465" s="397"/>
      <c r="DU465" s="398"/>
      <c r="DV465" s="391"/>
      <c r="DW465" s="253">
        <f t="shared" si="70"/>
        <v>0</v>
      </c>
      <c r="DX465" s="399"/>
      <c r="DY465" s="399"/>
      <c r="DZ465" s="400"/>
      <c r="EA465" s="391"/>
      <c r="EB465" s="401">
        <f t="shared" si="71"/>
        <v>0</v>
      </c>
      <c r="EC465" s="402"/>
      <c r="ED465" s="402"/>
      <c r="EE465" s="403"/>
      <c r="EF465" s="216">
        <v>0</v>
      </c>
      <c r="EG465" s="216">
        <v>0</v>
      </c>
      <c r="EH465" s="216">
        <v>0</v>
      </c>
      <c r="EI465" s="216">
        <v>0</v>
      </c>
      <c r="EJ465" s="566">
        <v>0</v>
      </c>
    </row>
    <row r="466" spans="1:140">
      <c r="A466" s="20">
        <f t="shared" si="72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2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3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4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3"/>
        <v>0</v>
      </c>
      <c r="CW466" s="243"/>
      <c r="CX466" s="244">
        <f>+IF(DM466=0,0,IF(5*DM466/DM451&lt;2,2,5*DM466/DM451))</f>
        <v>0</v>
      </c>
      <c r="CY466" s="202">
        <f t="shared" si="66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7"/>
        <v>0</v>
      </c>
      <c r="DE466" s="246">
        <f>+DB451*DB466+DC451*DC466+DD451*DD466</f>
        <v>0</v>
      </c>
      <c r="DF466" s="190"/>
      <c r="DG466" s="243"/>
      <c r="DH466" s="202">
        <f t="shared" si="65"/>
        <v>0</v>
      </c>
      <c r="DI466" s="202">
        <f t="shared" si="68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69"/>
        <v>0</v>
      </c>
      <c r="DS466" s="397"/>
      <c r="DT466" s="397"/>
      <c r="DU466" s="398"/>
      <c r="DV466" s="391"/>
      <c r="DW466" s="253">
        <f t="shared" si="70"/>
        <v>0</v>
      </c>
      <c r="DX466" s="399"/>
      <c r="DY466" s="399"/>
      <c r="DZ466" s="400"/>
      <c r="EA466" s="391"/>
      <c r="EB466" s="401">
        <f t="shared" si="71"/>
        <v>0</v>
      </c>
      <c r="EC466" s="402"/>
      <c r="ED466" s="402"/>
      <c r="EE466" s="403"/>
      <c r="EF466" s="216">
        <v>0</v>
      </c>
      <c r="EG466" s="216">
        <v>0</v>
      </c>
      <c r="EH466" s="216">
        <v>0</v>
      </c>
      <c r="EI466" s="216">
        <v>0</v>
      </c>
      <c r="EJ466" s="566">
        <v>0</v>
      </c>
    </row>
    <row r="467" spans="1:140">
      <c r="A467" s="20">
        <f t="shared" si="72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2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3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4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3"/>
        <v>0</v>
      </c>
      <c r="CW467" s="243"/>
      <c r="CX467" s="244">
        <f>+IF(DM467=0,0,IF(5*DM467/DM451&lt;2,2,5*DM467/DM451))</f>
        <v>0</v>
      </c>
      <c r="CY467" s="202">
        <f t="shared" si="66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7"/>
        <v>0</v>
      </c>
      <c r="DE467" s="246">
        <f>+DB451*DB467+DC451*DC467+DD451*DD467</f>
        <v>0</v>
      </c>
      <c r="DF467" s="190"/>
      <c r="DG467" s="243"/>
      <c r="DH467" s="202">
        <f t="shared" si="65"/>
        <v>0</v>
      </c>
      <c r="DI467" s="202">
        <f t="shared" si="68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69"/>
        <v>0</v>
      </c>
      <c r="DS467" s="397"/>
      <c r="DT467" s="397"/>
      <c r="DU467" s="398"/>
      <c r="DV467" s="391"/>
      <c r="DW467" s="253">
        <f t="shared" si="70"/>
        <v>0</v>
      </c>
      <c r="DX467" s="399"/>
      <c r="DY467" s="399"/>
      <c r="DZ467" s="400"/>
      <c r="EA467" s="391"/>
      <c r="EB467" s="401">
        <f t="shared" si="71"/>
        <v>0</v>
      </c>
      <c r="EC467" s="402"/>
      <c r="ED467" s="402"/>
      <c r="EE467" s="403"/>
      <c r="EF467" s="216">
        <v>0</v>
      </c>
      <c r="EG467" s="216">
        <v>0</v>
      </c>
      <c r="EH467" s="216">
        <v>0</v>
      </c>
      <c r="EI467" s="216">
        <v>0</v>
      </c>
      <c r="EJ467" s="566">
        <v>0</v>
      </c>
    </row>
    <row r="468" spans="1:140">
      <c r="A468" s="20">
        <f t="shared" si="72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2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3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4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3"/>
        <v>0</v>
      </c>
      <c r="CW468" s="243"/>
      <c r="CX468" s="244">
        <f>+IF(DM468=0,0,IF(5*DM468/DM451&lt;2,2,5*DM468/DM451))</f>
        <v>0</v>
      </c>
      <c r="CY468" s="202">
        <f t="shared" si="66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7"/>
        <v>0</v>
      </c>
      <c r="DE468" s="246">
        <f>+DB451*DB468+DC451*DC468+DD451*DD468</f>
        <v>0</v>
      </c>
      <c r="DF468" s="190"/>
      <c r="DG468" s="243"/>
      <c r="DH468" s="202">
        <f t="shared" si="65"/>
        <v>0</v>
      </c>
      <c r="DI468" s="202">
        <f t="shared" si="68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69"/>
        <v>0</v>
      </c>
      <c r="DS468" s="397"/>
      <c r="DT468" s="397"/>
      <c r="DU468" s="398"/>
      <c r="DV468" s="391"/>
      <c r="DW468" s="253">
        <f t="shared" si="70"/>
        <v>0</v>
      </c>
      <c r="DX468" s="399"/>
      <c r="DY468" s="399"/>
      <c r="DZ468" s="400"/>
      <c r="EA468" s="391"/>
      <c r="EB468" s="401">
        <f t="shared" si="71"/>
        <v>0</v>
      </c>
      <c r="EC468" s="402"/>
      <c r="ED468" s="402"/>
      <c r="EE468" s="403"/>
      <c r="EF468" s="216">
        <v>0</v>
      </c>
      <c r="EG468" s="216">
        <v>0</v>
      </c>
      <c r="EH468" s="216">
        <v>0</v>
      </c>
      <c r="EI468" s="216">
        <v>0</v>
      </c>
      <c r="EJ468" s="566">
        <v>0</v>
      </c>
    </row>
    <row r="469" spans="1:140">
      <c r="A469" s="20">
        <f t="shared" si="72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2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3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4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3"/>
        <v>0</v>
      </c>
      <c r="CW469" s="243"/>
      <c r="CX469" s="244">
        <f>+IF(DM469=0,0,IF(5*DM469/DM451&lt;2,2,5*DM469/DM451))</f>
        <v>0</v>
      </c>
      <c r="CY469" s="202">
        <f t="shared" si="66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7"/>
        <v>0</v>
      </c>
      <c r="DE469" s="246">
        <f>+DB451*DB469+DC451*DC469+DD451*DD469</f>
        <v>0</v>
      </c>
      <c r="DF469" s="190"/>
      <c r="DG469" s="243"/>
      <c r="DH469" s="202">
        <f t="shared" si="65"/>
        <v>0</v>
      </c>
      <c r="DI469" s="202">
        <f t="shared" si="68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69"/>
        <v>0</v>
      </c>
      <c r="DS469" s="397"/>
      <c r="DT469" s="397"/>
      <c r="DU469" s="398"/>
      <c r="DV469" s="391"/>
      <c r="DW469" s="253">
        <f t="shared" si="70"/>
        <v>0</v>
      </c>
      <c r="DX469" s="399"/>
      <c r="DY469" s="399"/>
      <c r="DZ469" s="400"/>
      <c r="EA469" s="391"/>
      <c r="EB469" s="401">
        <f t="shared" si="71"/>
        <v>0</v>
      </c>
      <c r="EC469" s="402"/>
      <c r="ED469" s="402"/>
      <c r="EE469" s="403"/>
      <c r="EF469" s="216">
        <v>0</v>
      </c>
      <c r="EG469" s="216">
        <v>0</v>
      </c>
      <c r="EH469" s="216">
        <v>0</v>
      </c>
      <c r="EI469" s="216">
        <v>0</v>
      </c>
      <c r="EJ469" s="566">
        <v>0</v>
      </c>
    </row>
    <row r="470" spans="1:140">
      <c r="A470" s="20">
        <f t="shared" si="72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2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3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4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3"/>
        <v>0</v>
      </c>
      <c r="CW470" s="243"/>
      <c r="CX470" s="244">
        <f>+IF(DM470=0,0,IF(5*DM470/DM451&lt;2,2,5*DM470/DM451))</f>
        <v>0</v>
      </c>
      <c r="CY470" s="202">
        <f t="shared" si="66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7"/>
        <v>0</v>
      </c>
      <c r="DE470" s="246">
        <f>+DB451*DB470+DC451*DC470+DD451*DD470</f>
        <v>0</v>
      </c>
      <c r="DF470" s="190"/>
      <c r="DG470" s="243"/>
      <c r="DH470" s="202">
        <f t="shared" si="65"/>
        <v>0</v>
      </c>
      <c r="DI470" s="202">
        <f t="shared" si="68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69"/>
        <v>0</v>
      </c>
      <c r="DS470" s="397"/>
      <c r="DT470" s="397"/>
      <c r="DU470" s="398"/>
      <c r="DV470" s="391"/>
      <c r="DW470" s="253">
        <f t="shared" si="70"/>
        <v>0</v>
      </c>
      <c r="DX470" s="399"/>
      <c r="DY470" s="399"/>
      <c r="DZ470" s="400"/>
      <c r="EA470" s="391"/>
      <c r="EB470" s="401">
        <f t="shared" si="71"/>
        <v>0</v>
      </c>
      <c r="EC470" s="402"/>
      <c r="ED470" s="402"/>
      <c r="EE470" s="403"/>
      <c r="EF470" s="216">
        <v>0</v>
      </c>
      <c r="EG470" s="216">
        <v>0</v>
      </c>
      <c r="EH470" s="216">
        <v>0</v>
      </c>
      <c r="EI470" s="216">
        <v>0</v>
      </c>
      <c r="EJ470" s="566">
        <v>0</v>
      </c>
    </row>
    <row r="471" spans="1:140">
      <c r="A471" s="20">
        <f t="shared" si="72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2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3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4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3"/>
        <v>0</v>
      </c>
      <c r="CW471" s="243"/>
      <c r="CX471" s="244">
        <f>+IF(DM471=0,0,IF(5*DM471/DM451&lt;2,2,5*DM471/DM451))</f>
        <v>0</v>
      </c>
      <c r="CY471" s="202">
        <f t="shared" si="66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7"/>
        <v>0</v>
      </c>
      <c r="DE471" s="246">
        <f>+DB451*DB471+DC451*DC471+DD451*DD471</f>
        <v>0</v>
      </c>
      <c r="DF471" s="190"/>
      <c r="DG471" s="243"/>
      <c r="DH471" s="202">
        <f t="shared" si="65"/>
        <v>0</v>
      </c>
      <c r="DI471" s="202">
        <f t="shared" si="68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69"/>
        <v>0</v>
      </c>
      <c r="DS471" s="397"/>
      <c r="DT471" s="397"/>
      <c r="DU471" s="398"/>
      <c r="DV471" s="391"/>
      <c r="DW471" s="253">
        <f t="shared" si="70"/>
        <v>0</v>
      </c>
      <c r="DX471" s="399"/>
      <c r="DY471" s="399"/>
      <c r="DZ471" s="400"/>
      <c r="EA471" s="391"/>
      <c r="EB471" s="401">
        <f t="shared" si="71"/>
        <v>0</v>
      </c>
      <c r="EC471" s="402"/>
      <c r="ED471" s="402"/>
      <c r="EE471" s="403"/>
      <c r="EF471" s="216">
        <v>0</v>
      </c>
      <c r="EG471" s="216">
        <v>0</v>
      </c>
      <c r="EH471" s="216">
        <v>0</v>
      </c>
      <c r="EI471" s="216">
        <v>0</v>
      </c>
      <c r="EJ471" s="566">
        <v>0</v>
      </c>
    </row>
    <row r="472" spans="1:140">
      <c r="A472" s="20">
        <f t="shared" si="72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2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3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4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3"/>
        <v>0</v>
      </c>
      <c r="CW472" s="243"/>
      <c r="CX472" s="244">
        <f>+IF(DM472=0,0,IF(5*DM472/DM451&lt;2,2,5*DM472/DM451))</f>
        <v>0</v>
      </c>
      <c r="CY472" s="202">
        <f t="shared" si="66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7"/>
        <v>0</v>
      </c>
      <c r="DE472" s="246">
        <f>+DB451*DB472+DC451*DC472+DD451*DD472</f>
        <v>0</v>
      </c>
      <c r="DF472" s="190"/>
      <c r="DG472" s="243"/>
      <c r="DH472" s="202">
        <f t="shared" si="65"/>
        <v>0</v>
      </c>
      <c r="DI472" s="202">
        <f t="shared" si="68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69"/>
        <v>0</v>
      </c>
      <c r="DS472" s="397"/>
      <c r="DT472" s="397"/>
      <c r="DU472" s="398"/>
      <c r="DV472" s="391"/>
      <c r="DW472" s="253">
        <f t="shared" si="70"/>
        <v>0</v>
      </c>
      <c r="DX472" s="399"/>
      <c r="DY472" s="399"/>
      <c r="DZ472" s="400"/>
      <c r="EA472" s="391"/>
      <c r="EB472" s="401">
        <f t="shared" si="71"/>
        <v>0</v>
      </c>
      <c r="EC472" s="402"/>
      <c r="ED472" s="402"/>
      <c r="EE472" s="403"/>
      <c r="EF472" s="216">
        <v>0</v>
      </c>
      <c r="EG472" s="216">
        <v>0</v>
      </c>
      <c r="EH472" s="216">
        <v>0</v>
      </c>
      <c r="EI472" s="216">
        <v>0</v>
      </c>
      <c r="EJ472" s="566">
        <v>0</v>
      </c>
    </row>
    <row r="473" spans="1:140">
      <c r="A473" s="20">
        <f t="shared" si="72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2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3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4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3"/>
        <v>0</v>
      </c>
      <c r="CW473" s="243"/>
      <c r="CX473" s="244">
        <f>+IF(DM473=0,0,IF(5*DM473/DM451&lt;2,2,5*DM473/DM451))</f>
        <v>0</v>
      </c>
      <c r="CY473" s="202">
        <f t="shared" si="66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7"/>
        <v>0</v>
      </c>
      <c r="DE473" s="246">
        <f>+DB451*DB473+DC451*DC473+DD451*DD473</f>
        <v>0</v>
      </c>
      <c r="DF473" s="190"/>
      <c r="DG473" s="243"/>
      <c r="DH473" s="202">
        <f t="shared" si="65"/>
        <v>0</v>
      </c>
      <c r="DI473" s="202">
        <f t="shared" si="68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69"/>
        <v>0</v>
      </c>
      <c r="DS473" s="397"/>
      <c r="DT473" s="397"/>
      <c r="DU473" s="398"/>
      <c r="DV473" s="391"/>
      <c r="DW473" s="253">
        <f t="shared" si="70"/>
        <v>0</v>
      </c>
      <c r="DX473" s="399"/>
      <c r="DY473" s="399"/>
      <c r="DZ473" s="400"/>
      <c r="EA473" s="391"/>
      <c r="EB473" s="401">
        <f t="shared" si="71"/>
        <v>0</v>
      </c>
      <c r="EC473" s="402"/>
      <c r="ED473" s="402"/>
      <c r="EE473" s="403"/>
      <c r="EF473" s="216">
        <v>0</v>
      </c>
      <c r="EG473" s="216">
        <v>0</v>
      </c>
      <c r="EH473" s="216">
        <v>0</v>
      </c>
      <c r="EI473" s="216">
        <v>0</v>
      </c>
      <c r="EJ473" s="566">
        <v>0</v>
      </c>
    </row>
    <row r="474" spans="1:140">
      <c r="A474" s="20">
        <f t="shared" si="72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2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3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4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3"/>
        <v>0</v>
      </c>
      <c r="CW474" s="243"/>
      <c r="CX474" s="244">
        <f>+IF(DM474=0,0,IF(5*DM474/DM451&lt;2,2,5*DM474/DM451))</f>
        <v>0</v>
      </c>
      <c r="CY474" s="202">
        <f t="shared" si="66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7"/>
        <v>0</v>
      </c>
      <c r="DE474" s="246">
        <f>+DB451*DB474+DC451*DC474+DD451*DD474</f>
        <v>0</v>
      </c>
      <c r="DF474" s="190"/>
      <c r="DG474" s="243"/>
      <c r="DH474" s="202">
        <f t="shared" si="65"/>
        <v>0</v>
      </c>
      <c r="DI474" s="202">
        <f t="shared" si="68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69"/>
        <v>0</v>
      </c>
      <c r="DS474" s="397"/>
      <c r="DT474" s="397"/>
      <c r="DU474" s="398"/>
      <c r="DV474" s="391"/>
      <c r="DW474" s="253">
        <f t="shared" si="70"/>
        <v>0</v>
      </c>
      <c r="DX474" s="399"/>
      <c r="DY474" s="399"/>
      <c r="DZ474" s="400"/>
      <c r="EA474" s="391"/>
      <c r="EB474" s="401">
        <f t="shared" si="71"/>
        <v>0</v>
      </c>
      <c r="EC474" s="402"/>
      <c r="ED474" s="402"/>
      <c r="EE474" s="403"/>
      <c r="EF474" s="216">
        <v>0</v>
      </c>
      <c r="EG474" s="216">
        <v>0</v>
      </c>
      <c r="EH474" s="216">
        <v>0</v>
      </c>
      <c r="EI474" s="216">
        <v>0</v>
      </c>
      <c r="EJ474" s="566">
        <v>0</v>
      </c>
    </row>
    <row r="475" spans="1:140">
      <c r="A475" s="20">
        <f t="shared" si="72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2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3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4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3"/>
        <v>0</v>
      </c>
      <c r="CW475" s="243"/>
      <c r="CX475" s="244">
        <f>+IF(DM475=0,0,IF(5*DM475/DM451&lt;2,2,5*DM475/DM451))</f>
        <v>0</v>
      </c>
      <c r="CY475" s="202">
        <f t="shared" si="66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7"/>
        <v>0</v>
      </c>
      <c r="DE475" s="246">
        <f>+DB451*DB475+DC451*DC475+DD451*DD475</f>
        <v>0</v>
      </c>
      <c r="DF475" s="190"/>
      <c r="DG475" s="243"/>
      <c r="DH475" s="202">
        <f t="shared" si="65"/>
        <v>0</v>
      </c>
      <c r="DI475" s="202">
        <f t="shared" si="68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69"/>
        <v>0</v>
      </c>
      <c r="DS475" s="397"/>
      <c r="DT475" s="397"/>
      <c r="DU475" s="398"/>
      <c r="DV475" s="391"/>
      <c r="DW475" s="253">
        <f t="shared" si="70"/>
        <v>0</v>
      </c>
      <c r="DX475" s="399"/>
      <c r="DY475" s="399"/>
      <c r="DZ475" s="400"/>
      <c r="EA475" s="391"/>
      <c r="EB475" s="401">
        <f t="shared" si="71"/>
        <v>0</v>
      </c>
      <c r="EC475" s="402"/>
      <c r="ED475" s="402"/>
      <c r="EE475" s="403"/>
      <c r="EF475" s="216">
        <v>0</v>
      </c>
      <c r="EG475" s="216">
        <v>0</v>
      </c>
      <c r="EH475" s="216">
        <v>0</v>
      </c>
      <c r="EI475" s="216">
        <v>0</v>
      </c>
      <c r="EJ475" s="566">
        <v>0</v>
      </c>
    </row>
    <row r="476" spans="1:140">
      <c r="A476" s="20">
        <f t="shared" si="72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2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3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4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3"/>
        <v>0</v>
      </c>
      <c r="CW476" s="243"/>
      <c r="CX476" s="244">
        <f>+IF(DM476=0,0,IF(5*DM476/DM451&lt;2,2,5*DM476/DM451))</f>
        <v>0</v>
      </c>
      <c r="CY476" s="202">
        <f t="shared" si="66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7"/>
        <v>0</v>
      </c>
      <c r="DE476" s="246">
        <f>+DB451*DB476+DC451*DC476+DD451*DD476</f>
        <v>0</v>
      </c>
      <c r="DF476" s="190"/>
      <c r="DG476" s="243"/>
      <c r="DH476" s="202">
        <f t="shared" si="65"/>
        <v>0</v>
      </c>
      <c r="DI476" s="202">
        <f t="shared" si="68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69"/>
        <v>0</v>
      </c>
      <c r="DS476" s="397"/>
      <c r="DT476" s="397"/>
      <c r="DU476" s="398"/>
      <c r="DV476" s="391"/>
      <c r="DW476" s="253">
        <f t="shared" si="70"/>
        <v>0</v>
      </c>
      <c r="DX476" s="399"/>
      <c r="DY476" s="399"/>
      <c r="DZ476" s="400"/>
      <c r="EA476" s="391"/>
      <c r="EB476" s="401">
        <f t="shared" si="71"/>
        <v>0</v>
      </c>
      <c r="EC476" s="402"/>
      <c r="ED476" s="402"/>
      <c r="EE476" s="403"/>
      <c r="EF476" s="216">
        <v>0</v>
      </c>
      <c r="EG476" s="216">
        <v>0</v>
      </c>
      <c r="EH476" s="216">
        <v>0</v>
      </c>
      <c r="EI476" s="216">
        <v>0</v>
      </c>
      <c r="EJ476" s="566">
        <v>0</v>
      </c>
    </row>
    <row r="477" spans="1:140">
      <c r="A477" s="20">
        <f t="shared" si="72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2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3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4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3"/>
        <v>0</v>
      </c>
      <c r="CW477" s="243"/>
      <c r="CX477" s="244">
        <f>+IF(DM477=0,0,IF(5*DM477/DM451&lt;2,2,5*DM477/DM451))</f>
        <v>0</v>
      </c>
      <c r="CY477" s="202">
        <f t="shared" si="66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7"/>
        <v>0</v>
      </c>
      <c r="DE477" s="246">
        <f>+DB451*DB477+DC451*DC477+DD451*DD477</f>
        <v>0</v>
      </c>
      <c r="DF477" s="190"/>
      <c r="DG477" s="243"/>
      <c r="DH477" s="202">
        <f t="shared" si="65"/>
        <v>0</v>
      </c>
      <c r="DI477" s="202">
        <f t="shared" si="68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69"/>
        <v>0</v>
      </c>
      <c r="DS477" s="397"/>
      <c r="DT477" s="397"/>
      <c r="DU477" s="398"/>
      <c r="DV477" s="391"/>
      <c r="DW477" s="253">
        <f t="shared" si="70"/>
        <v>0</v>
      </c>
      <c r="DX477" s="399"/>
      <c r="DY477" s="399"/>
      <c r="DZ477" s="400"/>
      <c r="EA477" s="391"/>
      <c r="EB477" s="401">
        <f t="shared" si="71"/>
        <v>0</v>
      </c>
      <c r="EC477" s="402"/>
      <c r="ED477" s="402"/>
      <c r="EE477" s="403"/>
      <c r="EF477" s="216">
        <v>0</v>
      </c>
      <c r="EG477" s="216">
        <v>0</v>
      </c>
      <c r="EH477" s="216">
        <v>0</v>
      </c>
      <c r="EI477" s="216">
        <v>0</v>
      </c>
      <c r="EJ477" s="566">
        <v>0</v>
      </c>
    </row>
    <row r="478" spans="1:140">
      <c r="A478" s="20">
        <f t="shared" si="72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2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3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4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3"/>
        <v>0</v>
      </c>
      <c r="CW478" s="243"/>
      <c r="CX478" s="244">
        <f>+IF(DM478=0,0,IF(5*DM478/DM451&lt;2,2,5*DM478/DM451))</f>
        <v>0</v>
      </c>
      <c r="CY478" s="202">
        <f t="shared" si="66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7"/>
        <v>0</v>
      </c>
      <c r="DE478" s="246">
        <f>+DB451*DB478+DC451*DC478+DD451*DD478</f>
        <v>0</v>
      </c>
      <c r="DF478" s="190"/>
      <c r="DG478" s="243"/>
      <c r="DH478" s="202">
        <f t="shared" si="65"/>
        <v>0</v>
      </c>
      <c r="DI478" s="202">
        <f t="shared" si="68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69"/>
        <v>0</v>
      </c>
      <c r="DS478" s="397"/>
      <c r="DT478" s="397"/>
      <c r="DU478" s="398"/>
      <c r="DV478" s="391"/>
      <c r="DW478" s="253">
        <f t="shared" si="70"/>
        <v>0</v>
      </c>
      <c r="DX478" s="399"/>
      <c r="DY478" s="399"/>
      <c r="DZ478" s="400"/>
      <c r="EA478" s="391"/>
      <c r="EB478" s="401">
        <f t="shared" si="71"/>
        <v>0</v>
      </c>
      <c r="EC478" s="402"/>
      <c r="ED478" s="402"/>
      <c r="EE478" s="403"/>
      <c r="EF478" s="216">
        <v>0</v>
      </c>
      <c r="EG478" s="216">
        <v>0</v>
      </c>
      <c r="EH478" s="216">
        <v>0</v>
      </c>
      <c r="EI478" s="216">
        <v>0</v>
      </c>
      <c r="EJ478" s="566">
        <v>0</v>
      </c>
    </row>
    <row r="479" spans="1:140">
      <c r="A479" s="20">
        <f t="shared" si="72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2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3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4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3"/>
        <v>0</v>
      </c>
      <c r="CW479" s="243"/>
      <c r="CX479" s="244">
        <f>+IF(DM479=0,0,IF(5*DM479/DM451&lt;2,2,5*DM479/DM451))</f>
        <v>0</v>
      </c>
      <c r="CY479" s="202">
        <f t="shared" si="66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7"/>
        <v>0</v>
      </c>
      <c r="DE479" s="246">
        <f>+DB451*DB479+DC451*DC479+DD451*DD479</f>
        <v>0</v>
      </c>
      <c r="DF479" s="190"/>
      <c r="DG479" s="243"/>
      <c r="DH479" s="202">
        <f t="shared" si="65"/>
        <v>0</v>
      </c>
      <c r="DI479" s="202">
        <f t="shared" si="68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69"/>
        <v>0</v>
      </c>
      <c r="DS479" s="397"/>
      <c r="DT479" s="397"/>
      <c r="DU479" s="398"/>
      <c r="DV479" s="391"/>
      <c r="DW479" s="253">
        <f t="shared" si="70"/>
        <v>0</v>
      </c>
      <c r="DX479" s="399"/>
      <c r="DY479" s="399"/>
      <c r="DZ479" s="400"/>
      <c r="EA479" s="391"/>
      <c r="EB479" s="401">
        <f t="shared" si="71"/>
        <v>0</v>
      </c>
      <c r="EC479" s="402"/>
      <c r="ED479" s="402"/>
      <c r="EE479" s="403"/>
      <c r="EF479" s="216">
        <v>0</v>
      </c>
      <c r="EG479" s="216">
        <v>0</v>
      </c>
      <c r="EH479" s="216">
        <v>0</v>
      </c>
      <c r="EI479" s="216">
        <v>0</v>
      </c>
      <c r="EJ479" s="566">
        <v>0</v>
      </c>
    </row>
    <row r="480" spans="1:140">
      <c r="A480" s="20">
        <f t="shared" si="72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2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3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4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3"/>
        <v>0</v>
      </c>
      <c r="CW480" s="243"/>
      <c r="CX480" s="244">
        <f>+IF(DM480=0,0,IF(5*DM480/DM451&lt;2,2,5*DM480/DM451))</f>
        <v>0</v>
      </c>
      <c r="CY480" s="202">
        <f t="shared" si="66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7"/>
        <v>0</v>
      </c>
      <c r="DE480" s="246">
        <f>+DB451*DB480+DC451*DC480+DD451*DD480</f>
        <v>0</v>
      </c>
      <c r="DF480" s="190"/>
      <c r="DG480" s="243"/>
      <c r="DH480" s="202">
        <f t="shared" si="65"/>
        <v>0</v>
      </c>
      <c r="DI480" s="202">
        <f t="shared" si="68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69"/>
        <v>0</v>
      </c>
      <c r="DS480" s="397"/>
      <c r="DT480" s="397"/>
      <c r="DU480" s="398"/>
      <c r="DV480" s="391"/>
      <c r="DW480" s="253">
        <f t="shared" si="70"/>
        <v>0</v>
      </c>
      <c r="DX480" s="399"/>
      <c r="DY480" s="399"/>
      <c r="DZ480" s="400"/>
      <c r="EA480" s="391"/>
      <c r="EB480" s="401">
        <f t="shared" si="71"/>
        <v>0</v>
      </c>
      <c r="EC480" s="402"/>
      <c r="ED480" s="402"/>
      <c r="EE480" s="403"/>
      <c r="EF480" s="216">
        <v>0</v>
      </c>
      <c r="EG480" s="216">
        <v>0</v>
      </c>
      <c r="EH480" s="216">
        <v>0</v>
      </c>
      <c r="EI480" s="216">
        <v>0</v>
      </c>
      <c r="EJ480" s="566">
        <v>0</v>
      </c>
    </row>
    <row r="481" spans="1:140">
      <c r="A481" s="20">
        <f t="shared" si="72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2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3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4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3"/>
        <v>0</v>
      </c>
      <c r="CW481" s="243"/>
      <c r="CX481" s="244">
        <f>+IF(DM481=0,0,IF(5*DM481/DM451&lt;2,2,5*DM481/DM451))</f>
        <v>0</v>
      </c>
      <c r="CY481" s="202">
        <f t="shared" si="66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7"/>
        <v>0</v>
      </c>
      <c r="DE481" s="246">
        <f>+DB451*DB481+DC451*DC481+DD451*DD481</f>
        <v>0</v>
      </c>
      <c r="DF481" s="190"/>
      <c r="DG481" s="243"/>
      <c r="DH481" s="202">
        <f t="shared" si="65"/>
        <v>0</v>
      </c>
      <c r="DI481" s="202">
        <f t="shared" si="68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69"/>
        <v>0</v>
      </c>
      <c r="DS481" s="397"/>
      <c r="DT481" s="397"/>
      <c r="DU481" s="398"/>
      <c r="DV481" s="391"/>
      <c r="DW481" s="253">
        <f t="shared" si="70"/>
        <v>0</v>
      </c>
      <c r="DX481" s="399"/>
      <c r="DY481" s="399"/>
      <c r="DZ481" s="400"/>
      <c r="EA481" s="391"/>
      <c r="EB481" s="401">
        <f t="shared" si="71"/>
        <v>0</v>
      </c>
      <c r="EC481" s="402"/>
      <c r="ED481" s="402"/>
      <c r="EE481" s="403"/>
      <c r="EF481" s="216">
        <v>0</v>
      </c>
      <c r="EG481" s="216">
        <v>0</v>
      </c>
      <c r="EH481" s="216">
        <v>0</v>
      </c>
      <c r="EI481" s="216">
        <v>0</v>
      </c>
      <c r="EJ481" s="566">
        <v>0</v>
      </c>
    </row>
    <row r="482" spans="1:140">
      <c r="A482" s="20">
        <f t="shared" si="72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2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3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4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3"/>
        <v>0</v>
      </c>
      <c r="CW482" s="243"/>
      <c r="CX482" s="244">
        <f>+IF(DM482=0,0,IF(5*DM482/DM451&lt;2,2,5*DM482/DM451))</f>
        <v>0</v>
      </c>
      <c r="CY482" s="202">
        <f t="shared" si="66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7"/>
        <v>0</v>
      </c>
      <c r="DE482" s="246">
        <f>+DB451*DB482+DC451*DC482+DD451*DD482</f>
        <v>0</v>
      </c>
      <c r="DF482" s="190"/>
      <c r="DG482" s="243"/>
      <c r="DH482" s="202">
        <f t="shared" si="65"/>
        <v>0</v>
      </c>
      <c r="DI482" s="202">
        <f t="shared" si="68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69"/>
        <v>0</v>
      </c>
      <c r="DS482" s="397"/>
      <c r="DT482" s="397"/>
      <c r="DU482" s="398"/>
      <c r="DV482" s="391"/>
      <c r="DW482" s="253">
        <f t="shared" si="70"/>
        <v>0</v>
      </c>
      <c r="DX482" s="399"/>
      <c r="DY482" s="399"/>
      <c r="DZ482" s="400"/>
      <c r="EA482" s="391"/>
      <c r="EB482" s="401">
        <f t="shared" si="71"/>
        <v>0</v>
      </c>
      <c r="EC482" s="402"/>
      <c r="ED482" s="402"/>
      <c r="EE482" s="403"/>
      <c r="EF482" s="216">
        <v>0</v>
      </c>
      <c r="EG482" s="216">
        <v>0</v>
      </c>
      <c r="EH482" s="216">
        <v>0</v>
      </c>
      <c r="EI482" s="216">
        <v>0</v>
      </c>
      <c r="EJ482" s="566">
        <v>0</v>
      </c>
    </row>
    <row r="483" spans="1:140">
      <c r="A483" s="20">
        <f t="shared" si="72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2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3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4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3"/>
        <v>0</v>
      </c>
      <c r="CW483" s="243"/>
      <c r="CX483" s="244">
        <f>+IF(DM483=0,0,IF(5*DM483/DM451&lt;2,2,5*DM483/DM451))</f>
        <v>0</v>
      </c>
      <c r="CY483" s="202">
        <f t="shared" si="66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7"/>
        <v>0</v>
      </c>
      <c r="DE483" s="246">
        <f>+DB451*DB483+DC451*DC483+DD451*DD483</f>
        <v>0</v>
      </c>
      <c r="DF483" s="190"/>
      <c r="DG483" s="243"/>
      <c r="DH483" s="202">
        <f t="shared" si="65"/>
        <v>0</v>
      </c>
      <c r="DI483" s="202">
        <f t="shared" si="68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69"/>
        <v>0</v>
      </c>
      <c r="DS483" s="397"/>
      <c r="DT483" s="397"/>
      <c r="DU483" s="398"/>
      <c r="DV483" s="391"/>
      <c r="DW483" s="253">
        <f t="shared" si="70"/>
        <v>0</v>
      </c>
      <c r="DX483" s="399"/>
      <c r="DY483" s="399"/>
      <c r="DZ483" s="400"/>
      <c r="EA483" s="391"/>
      <c r="EB483" s="401">
        <f t="shared" si="71"/>
        <v>0</v>
      </c>
      <c r="EC483" s="402"/>
      <c r="ED483" s="402"/>
      <c r="EE483" s="403"/>
      <c r="EF483" s="216">
        <v>0</v>
      </c>
      <c r="EG483" s="216">
        <v>0</v>
      </c>
      <c r="EH483" s="216">
        <v>0</v>
      </c>
      <c r="EI483" s="216">
        <v>0</v>
      </c>
      <c r="EJ483" s="566">
        <v>0</v>
      </c>
    </row>
    <row r="484" spans="1:140">
      <c r="A484" s="20">
        <f t="shared" si="72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2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3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4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3"/>
        <v>0</v>
      </c>
      <c r="CW484" s="243"/>
      <c r="CX484" s="244">
        <f>+IF(DM484=0,0,IF(5*DM484/DM451&lt;2,2,5*DM484/DM451))</f>
        <v>0</v>
      </c>
      <c r="CY484" s="202">
        <f t="shared" si="66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7"/>
        <v>0</v>
      </c>
      <c r="DE484" s="246">
        <f>+DB451*DB484+DC451*DC484+DD451*DD484</f>
        <v>0</v>
      </c>
      <c r="DF484" s="190"/>
      <c r="DG484" s="243"/>
      <c r="DH484" s="202">
        <f t="shared" si="65"/>
        <v>0</v>
      </c>
      <c r="DI484" s="202">
        <f t="shared" si="68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69"/>
        <v>0</v>
      </c>
      <c r="DS484" s="397"/>
      <c r="DT484" s="397"/>
      <c r="DU484" s="398"/>
      <c r="DV484" s="391"/>
      <c r="DW484" s="253">
        <f t="shared" si="70"/>
        <v>0</v>
      </c>
      <c r="DX484" s="399"/>
      <c r="DY484" s="399"/>
      <c r="DZ484" s="400"/>
      <c r="EA484" s="391"/>
      <c r="EB484" s="401">
        <f t="shared" si="71"/>
        <v>0</v>
      </c>
      <c r="EC484" s="402"/>
      <c r="ED484" s="402"/>
      <c r="EE484" s="403"/>
      <c r="EF484" s="216">
        <v>0</v>
      </c>
      <c r="EG484" s="216">
        <v>0</v>
      </c>
      <c r="EH484" s="216">
        <v>0</v>
      </c>
      <c r="EI484" s="216">
        <v>0</v>
      </c>
      <c r="EJ484" s="566">
        <v>0</v>
      </c>
    </row>
    <row r="485" spans="1:140">
      <c r="A485" s="20">
        <f t="shared" si="72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2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3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4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3"/>
        <v>0</v>
      </c>
      <c r="CW485" s="243"/>
      <c r="CX485" s="244">
        <f>+IF(DM485=0,0,IF(5*DM485/DM451&lt;2,2,5*DM485/DM451))</f>
        <v>0</v>
      </c>
      <c r="CY485" s="202">
        <f t="shared" si="66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7"/>
        <v>0</v>
      </c>
      <c r="DE485" s="246">
        <f>+DB451*DB485+DC451*DC485+DD451*DD485</f>
        <v>0</v>
      </c>
      <c r="DF485" s="190"/>
      <c r="DG485" s="243"/>
      <c r="DH485" s="202">
        <f t="shared" si="65"/>
        <v>0</v>
      </c>
      <c r="DI485" s="202">
        <f t="shared" si="68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69"/>
        <v>0</v>
      </c>
      <c r="DS485" s="397"/>
      <c r="DT485" s="397"/>
      <c r="DU485" s="398"/>
      <c r="DV485" s="391"/>
      <c r="DW485" s="253">
        <f t="shared" si="70"/>
        <v>0</v>
      </c>
      <c r="DX485" s="399"/>
      <c r="DY485" s="399"/>
      <c r="DZ485" s="400"/>
      <c r="EA485" s="391"/>
      <c r="EB485" s="401">
        <f t="shared" si="71"/>
        <v>0</v>
      </c>
      <c r="EC485" s="402"/>
      <c r="ED485" s="402"/>
      <c r="EE485" s="403"/>
      <c r="EF485" s="216">
        <v>0</v>
      </c>
      <c r="EG485" s="216">
        <v>0</v>
      </c>
      <c r="EH485" s="216">
        <v>0</v>
      </c>
      <c r="EI485" s="216">
        <v>0</v>
      </c>
      <c r="EJ485" s="566">
        <v>0</v>
      </c>
    </row>
    <row r="486" spans="1:140">
      <c r="A486" s="20">
        <f t="shared" si="72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2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3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4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3"/>
        <v>0</v>
      </c>
      <c r="CW486" s="243"/>
      <c r="CX486" s="244">
        <f>+IF(DM486=0,0,IF(5*DM486/DM451&lt;2,2,5*DM486/DM451))</f>
        <v>0</v>
      </c>
      <c r="CY486" s="202">
        <f t="shared" si="66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7"/>
        <v>0</v>
      </c>
      <c r="DE486" s="246">
        <f>+DB451*DB486+DC451*DC486+DD451*DD486</f>
        <v>0</v>
      </c>
      <c r="DF486" s="190"/>
      <c r="DG486" s="243"/>
      <c r="DH486" s="202">
        <f t="shared" si="65"/>
        <v>0</v>
      </c>
      <c r="DI486" s="202">
        <f t="shared" si="68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69"/>
        <v>0</v>
      </c>
      <c r="DS486" s="397"/>
      <c r="DT486" s="397"/>
      <c r="DU486" s="398"/>
      <c r="DV486" s="391"/>
      <c r="DW486" s="253">
        <f t="shared" si="70"/>
        <v>0</v>
      </c>
      <c r="DX486" s="399"/>
      <c r="DY486" s="399"/>
      <c r="DZ486" s="400"/>
      <c r="EA486" s="391"/>
      <c r="EB486" s="401">
        <f t="shared" si="71"/>
        <v>0</v>
      </c>
      <c r="EC486" s="402"/>
      <c r="ED486" s="402"/>
      <c r="EE486" s="403"/>
      <c r="EF486" s="216">
        <v>0</v>
      </c>
      <c r="EG486" s="216">
        <v>0</v>
      </c>
      <c r="EH486" s="216">
        <v>0</v>
      </c>
      <c r="EI486" s="216">
        <v>0</v>
      </c>
      <c r="EJ486" s="566">
        <v>0</v>
      </c>
    </row>
    <row r="487" spans="1:140">
      <c r="A487" s="20">
        <f t="shared" si="72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2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3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4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3"/>
        <v>0</v>
      </c>
      <c r="CW487" s="243"/>
      <c r="CX487" s="244">
        <f>+IF(DM487=0,0,IF(5*DM487/DM451&lt;2,2,5*DM487/DM451))</f>
        <v>0</v>
      </c>
      <c r="CY487" s="202">
        <f t="shared" si="66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7"/>
        <v>0</v>
      </c>
      <c r="DE487" s="246">
        <f>+DB451*DB487+DC451*DC487+DD451*DD487</f>
        <v>0</v>
      </c>
      <c r="DF487" s="190"/>
      <c r="DG487" s="243"/>
      <c r="DH487" s="202">
        <f t="shared" si="65"/>
        <v>0</v>
      </c>
      <c r="DI487" s="202">
        <f t="shared" si="68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69"/>
        <v>0</v>
      </c>
      <c r="DS487" s="397"/>
      <c r="DT487" s="397"/>
      <c r="DU487" s="398"/>
      <c r="DV487" s="391"/>
      <c r="DW487" s="253">
        <f t="shared" si="70"/>
        <v>0</v>
      </c>
      <c r="DX487" s="399"/>
      <c r="DY487" s="399"/>
      <c r="DZ487" s="400"/>
      <c r="EA487" s="391"/>
      <c r="EB487" s="401">
        <f t="shared" si="71"/>
        <v>0</v>
      </c>
      <c r="EC487" s="402"/>
      <c r="ED487" s="402"/>
      <c r="EE487" s="403"/>
      <c r="EF487" s="216">
        <v>0</v>
      </c>
      <c r="EG487" s="216">
        <v>0</v>
      </c>
      <c r="EH487" s="216">
        <v>0</v>
      </c>
      <c r="EI487" s="216">
        <v>0</v>
      </c>
      <c r="EJ487" s="566">
        <v>0</v>
      </c>
    </row>
    <row r="488" spans="1:140">
      <c r="A488" s="20">
        <f t="shared" si="72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2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3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4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3"/>
        <v>0</v>
      </c>
      <c r="CW488" s="243"/>
      <c r="CX488" s="244">
        <f>+IF(DM488=0,0,IF(5*DM488/DM451&lt;2,2,5*DM488/DM451))</f>
        <v>0</v>
      </c>
      <c r="CY488" s="202">
        <f t="shared" si="66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7"/>
        <v>0</v>
      </c>
      <c r="DE488" s="246">
        <f>+DB451*DB488+DC451*DC488+DD451*DD488</f>
        <v>0</v>
      </c>
      <c r="DF488" s="190"/>
      <c r="DG488" s="243"/>
      <c r="DH488" s="202">
        <f t="shared" si="65"/>
        <v>0</v>
      </c>
      <c r="DI488" s="202">
        <f t="shared" si="68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69"/>
        <v>0</v>
      </c>
      <c r="DS488" s="397"/>
      <c r="DT488" s="397"/>
      <c r="DU488" s="398"/>
      <c r="DV488" s="391"/>
      <c r="DW488" s="253">
        <f t="shared" si="70"/>
        <v>0</v>
      </c>
      <c r="DX488" s="399"/>
      <c r="DY488" s="399"/>
      <c r="DZ488" s="400"/>
      <c r="EA488" s="391"/>
      <c r="EB488" s="401">
        <f t="shared" si="71"/>
        <v>0</v>
      </c>
      <c r="EC488" s="402"/>
      <c r="ED488" s="402"/>
      <c r="EE488" s="403"/>
      <c r="EF488" s="216">
        <v>0</v>
      </c>
      <c r="EG488" s="216">
        <v>0</v>
      </c>
      <c r="EH488" s="216">
        <v>0</v>
      </c>
      <c r="EI488" s="216">
        <v>0</v>
      </c>
      <c r="EJ488" s="566">
        <v>0</v>
      </c>
    </row>
    <row r="489" spans="1:140">
      <c r="A489" s="20">
        <f t="shared" si="72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2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3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4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3"/>
        <v>0</v>
      </c>
      <c r="CW489" s="243"/>
      <c r="CX489" s="244">
        <f>+IF(DM489=0,0,IF(5*DM489/DM451&lt;2,2,5*DM489/DM451))</f>
        <v>0</v>
      </c>
      <c r="CY489" s="202">
        <f t="shared" si="66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7"/>
        <v>0</v>
      </c>
      <c r="DE489" s="246">
        <f>+DB451*DB489+DC451*DC489+DD451*DD489</f>
        <v>0</v>
      </c>
      <c r="DF489" s="190"/>
      <c r="DG489" s="243"/>
      <c r="DH489" s="202">
        <f t="shared" si="65"/>
        <v>0</v>
      </c>
      <c r="DI489" s="202">
        <f t="shared" si="68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69"/>
        <v>0</v>
      </c>
      <c r="DS489" s="397"/>
      <c r="DT489" s="397"/>
      <c r="DU489" s="398"/>
      <c r="DV489" s="391"/>
      <c r="DW489" s="253">
        <f t="shared" si="70"/>
        <v>0</v>
      </c>
      <c r="DX489" s="399"/>
      <c r="DY489" s="399"/>
      <c r="DZ489" s="400"/>
      <c r="EA489" s="391"/>
      <c r="EB489" s="401">
        <f t="shared" si="71"/>
        <v>0</v>
      </c>
      <c r="EC489" s="402"/>
      <c r="ED489" s="402"/>
      <c r="EE489" s="403"/>
      <c r="EF489" s="216">
        <v>0</v>
      </c>
      <c r="EG489" s="216">
        <v>0</v>
      </c>
      <c r="EH489" s="216">
        <v>0</v>
      </c>
      <c r="EI489" s="216">
        <v>0</v>
      </c>
      <c r="EJ489" s="566">
        <v>0</v>
      </c>
    </row>
    <row r="490" spans="1:140">
      <c r="A490" s="20">
        <f t="shared" si="72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2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3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4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3"/>
        <v>0</v>
      </c>
      <c r="CW490" s="243"/>
      <c r="CX490" s="244">
        <f>+IF(DM490=0,0,IF(5*DM490/DM451&lt;2,2,5*DM490/DM451))</f>
        <v>0</v>
      </c>
      <c r="CY490" s="202">
        <f t="shared" si="66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7"/>
        <v>0</v>
      </c>
      <c r="DE490" s="246">
        <f>+DB451*DB490+DC451*DC490+DD451*DD490</f>
        <v>0</v>
      </c>
      <c r="DF490" s="190"/>
      <c r="DG490" s="243"/>
      <c r="DH490" s="202">
        <f t="shared" si="65"/>
        <v>0</v>
      </c>
      <c r="DI490" s="202">
        <f t="shared" si="68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69"/>
        <v>0</v>
      </c>
      <c r="DS490" s="397"/>
      <c r="DT490" s="397"/>
      <c r="DU490" s="398"/>
      <c r="DV490" s="391"/>
      <c r="DW490" s="253">
        <f t="shared" si="70"/>
        <v>0</v>
      </c>
      <c r="DX490" s="399"/>
      <c r="DY490" s="399"/>
      <c r="DZ490" s="400"/>
      <c r="EA490" s="391"/>
      <c r="EB490" s="401">
        <f t="shared" si="71"/>
        <v>0</v>
      </c>
      <c r="EC490" s="402"/>
      <c r="ED490" s="402"/>
      <c r="EE490" s="403"/>
      <c r="EF490" s="216">
        <v>0</v>
      </c>
      <c r="EG490" s="216">
        <v>0</v>
      </c>
      <c r="EH490" s="216">
        <v>0</v>
      </c>
      <c r="EI490" s="216">
        <v>0</v>
      </c>
      <c r="EJ490" s="566">
        <v>0</v>
      </c>
    </row>
    <row r="491" spans="1:140">
      <c r="A491" s="20">
        <f t="shared" si="72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2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3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4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3"/>
        <v>0</v>
      </c>
      <c r="CW491" s="243"/>
      <c r="CX491" s="244">
        <f>+IF(DM491=0,0,IF(5*DM491/DM451&lt;2,2,5*DM491/DM451))</f>
        <v>0</v>
      </c>
      <c r="CY491" s="202">
        <f t="shared" si="66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7"/>
        <v>0</v>
      </c>
      <c r="DE491" s="246">
        <f>+DB451*DB491+DC451*DC491+DD451*DD491</f>
        <v>0</v>
      </c>
      <c r="DF491" s="190"/>
      <c r="DG491" s="243"/>
      <c r="DH491" s="202">
        <f t="shared" si="65"/>
        <v>0</v>
      </c>
      <c r="DI491" s="202">
        <f t="shared" si="68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69"/>
        <v>0</v>
      </c>
      <c r="DS491" s="397"/>
      <c r="DT491" s="397"/>
      <c r="DU491" s="398"/>
      <c r="DV491" s="391"/>
      <c r="DW491" s="253">
        <f t="shared" si="70"/>
        <v>0</v>
      </c>
      <c r="DX491" s="399"/>
      <c r="DY491" s="399"/>
      <c r="DZ491" s="400"/>
      <c r="EA491" s="391"/>
      <c r="EB491" s="401">
        <f t="shared" si="71"/>
        <v>0</v>
      </c>
      <c r="EC491" s="402"/>
      <c r="ED491" s="402"/>
      <c r="EE491" s="403"/>
      <c r="EF491" s="216">
        <v>0</v>
      </c>
      <c r="EG491" s="216">
        <v>0</v>
      </c>
      <c r="EH491" s="216">
        <v>0</v>
      </c>
      <c r="EI491" s="216">
        <v>0</v>
      </c>
      <c r="EJ491" s="566">
        <v>0</v>
      </c>
    </row>
    <row r="492" spans="1:140">
      <c r="A492" s="20">
        <f t="shared" si="72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2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3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4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3"/>
        <v>0</v>
      </c>
      <c r="CW492" s="243"/>
      <c r="CX492" s="244">
        <f>+IF(DM492=0,0,IF(5*DM492/DM451&lt;2,2,5*DM492/DM451))</f>
        <v>0</v>
      </c>
      <c r="CY492" s="202">
        <f t="shared" si="66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7"/>
        <v>0</v>
      </c>
      <c r="DE492" s="246">
        <f>+DB451*DB492+DC451*DC492+DD451*DD492</f>
        <v>0</v>
      </c>
      <c r="DF492" s="190"/>
      <c r="DG492" s="243"/>
      <c r="DH492" s="202">
        <f t="shared" si="65"/>
        <v>0</v>
      </c>
      <c r="DI492" s="202">
        <f t="shared" si="68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69"/>
        <v>0</v>
      </c>
      <c r="DS492" s="397"/>
      <c r="DT492" s="397"/>
      <c r="DU492" s="398"/>
      <c r="DV492" s="391"/>
      <c r="DW492" s="253">
        <f t="shared" si="70"/>
        <v>0</v>
      </c>
      <c r="DX492" s="399"/>
      <c r="DY492" s="399"/>
      <c r="DZ492" s="400"/>
      <c r="EA492" s="391"/>
      <c r="EB492" s="401">
        <f t="shared" si="71"/>
        <v>0</v>
      </c>
      <c r="EC492" s="402"/>
      <c r="ED492" s="402"/>
      <c r="EE492" s="403"/>
      <c r="EF492" s="216">
        <v>0</v>
      </c>
      <c r="EG492" s="216">
        <v>0</v>
      </c>
      <c r="EH492" s="216">
        <v>0</v>
      </c>
      <c r="EI492" s="216">
        <v>0</v>
      </c>
      <c r="EJ492" s="566">
        <v>0</v>
      </c>
    </row>
    <row r="493" spans="1:140">
      <c r="A493" s="20">
        <f t="shared" si="72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2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3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4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3"/>
        <v>0</v>
      </c>
      <c r="CW493" s="243"/>
      <c r="CX493" s="244">
        <f>+IF(DM493=0,0,IF(5*DM493/DM451&lt;2,2,5*DM493/DM451))</f>
        <v>0</v>
      </c>
      <c r="CY493" s="202">
        <f t="shared" si="66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7"/>
        <v>0</v>
      </c>
      <c r="DE493" s="246">
        <f>+DB451*DB493+DC451*DC493+DD451*DD493</f>
        <v>0</v>
      </c>
      <c r="DF493" s="190"/>
      <c r="DG493" s="243"/>
      <c r="DH493" s="202">
        <f t="shared" si="65"/>
        <v>0</v>
      </c>
      <c r="DI493" s="202">
        <f t="shared" si="68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69"/>
        <v>0</v>
      </c>
      <c r="DS493" s="397"/>
      <c r="DT493" s="397"/>
      <c r="DU493" s="398"/>
      <c r="DV493" s="391"/>
      <c r="DW493" s="253">
        <f t="shared" si="70"/>
        <v>0</v>
      </c>
      <c r="DX493" s="399"/>
      <c r="DY493" s="399"/>
      <c r="DZ493" s="400"/>
      <c r="EA493" s="391"/>
      <c r="EB493" s="401">
        <f t="shared" si="71"/>
        <v>0</v>
      </c>
      <c r="EC493" s="402"/>
      <c r="ED493" s="402"/>
      <c r="EE493" s="403"/>
      <c r="EF493" s="216">
        <v>0</v>
      </c>
      <c r="EG493" s="216">
        <v>0</v>
      </c>
      <c r="EH493" s="216">
        <v>0</v>
      </c>
      <c r="EI493" s="216">
        <v>0</v>
      </c>
      <c r="EJ493" s="566"/>
    </row>
    <row r="494" spans="1:140">
      <c r="A494" s="20">
        <f t="shared" si="72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2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3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4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3"/>
        <v>0</v>
      </c>
      <c r="CW494" s="243"/>
      <c r="CX494" s="244">
        <f>+IF(DM494=0,0,IF(5*DM494/DM451&lt;2,2,5*DM494/DM451))</f>
        <v>0</v>
      </c>
      <c r="CY494" s="202">
        <f t="shared" si="66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7"/>
        <v>0</v>
      </c>
      <c r="DE494" s="246">
        <f>+DB451*DB494+DC451*DC494+DD451*DD494</f>
        <v>0</v>
      </c>
      <c r="DF494" s="190"/>
      <c r="DG494" s="243"/>
      <c r="DH494" s="202">
        <f t="shared" si="65"/>
        <v>0</v>
      </c>
      <c r="DI494" s="202">
        <f t="shared" si="68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69"/>
        <v>0</v>
      </c>
      <c r="DS494" s="397"/>
      <c r="DT494" s="397"/>
      <c r="DU494" s="398"/>
      <c r="DV494" s="391"/>
      <c r="DW494" s="253">
        <f t="shared" si="70"/>
        <v>0</v>
      </c>
      <c r="DX494" s="399"/>
      <c r="DY494" s="399"/>
      <c r="DZ494" s="400"/>
      <c r="EA494" s="391"/>
      <c r="EB494" s="401">
        <f t="shared" si="71"/>
        <v>0</v>
      </c>
      <c r="EC494" s="402"/>
      <c r="ED494" s="402"/>
      <c r="EE494" s="403"/>
      <c r="EF494" s="216">
        <v>0</v>
      </c>
      <c r="EG494" s="216">
        <v>0</v>
      </c>
      <c r="EH494" s="216">
        <v>0</v>
      </c>
      <c r="EI494" s="216">
        <v>0</v>
      </c>
      <c r="EJ494" s="566"/>
    </row>
    <row r="495" spans="1:140">
      <c r="A495" s="20">
        <f t="shared" si="72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2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3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4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3"/>
        <v>0</v>
      </c>
      <c r="CW495" s="243"/>
      <c r="CX495" s="244">
        <f>+IF(DM495=0,0,IF(5*DM495/DM451&lt;2,2,5*DM495/DM451))</f>
        <v>0</v>
      </c>
      <c r="CY495" s="202">
        <f t="shared" si="66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7"/>
        <v>0</v>
      </c>
      <c r="DE495" s="246">
        <f>+DB451*DB495+DC451*DC495+DD451*DD495</f>
        <v>0</v>
      </c>
      <c r="DF495" s="190"/>
      <c r="DG495" s="243"/>
      <c r="DH495" s="202">
        <f t="shared" si="65"/>
        <v>0</v>
      </c>
      <c r="DI495" s="202">
        <f t="shared" si="68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69"/>
        <v>0</v>
      </c>
      <c r="DS495" s="397"/>
      <c r="DT495" s="397"/>
      <c r="DU495" s="398"/>
      <c r="DV495" s="391"/>
      <c r="DW495" s="253">
        <f t="shared" si="70"/>
        <v>0</v>
      </c>
      <c r="DX495" s="399"/>
      <c r="DY495" s="399"/>
      <c r="DZ495" s="400"/>
      <c r="EA495" s="391"/>
      <c r="EB495" s="401">
        <f t="shared" si="71"/>
        <v>0</v>
      </c>
      <c r="EC495" s="402"/>
      <c r="ED495" s="402"/>
      <c r="EE495" s="403"/>
      <c r="EF495" s="216">
        <v>0</v>
      </c>
      <c r="EG495" s="216">
        <v>0</v>
      </c>
      <c r="EH495" s="216">
        <v>0</v>
      </c>
      <c r="EI495" s="216">
        <v>0</v>
      </c>
      <c r="EJ495" s="566"/>
    </row>
    <row r="496" spans="1:140" ht="15" customHeight="1">
      <c r="A496" s="20">
        <f t="shared" si="72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2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3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4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3"/>
        <v>0</v>
      </c>
      <c r="CW496" s="243"/>
      <c r="CX496" s="244">
        <f>+IF(DM496=0,0,IF(5*DM496/DM451&lt;2,2,5*DM496/DM451))</f>
        <v>0</v>
      </c>
      <c r="CY496" s="202">
        <f t="shared" si="66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7"/>
        <v>0</v>
      </c>
      <c r="DE496" s="246">
        <f>+DB451*DB496+DC451*DC496+DD451*DD496</f>
        <v>0</v>
      </c>
      <c r="DF496" s="190"/>
      <c r="DG496" s="243"/>
      <c r="DH496" s="202">
        <f t="shared" si="65"/>
        <v>0</v>
      </c>
      <c r="DI496" s="202">
        <f t="shared" si="68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69"/>
        <v>0</v>
      </c>
      <c r="DS496" s="397"/>
      <c r="DT496" s="397"/>
      <c r="DU496" s="398"/>
      <c r="DV496" s="391"/>
      <c r="DW496" s="253">
        <f t="shared" si="70"/>
        <v>0</v>
      </c>
      <c r="DX496" s="399"/>
      <c r="DY496" s="399"/>
      <c r="DZ496" s="400"/>
      <c r="EA496" s="391"/>
      <c r="EB496" s="401">
        <f t="shared" si="71"/>
        <v>0</v>
      </c>
      <c r="EC496" s="402"/>
      <c r="ED496" s="402"/>
      <c r="EE496" s="403"/>
      <c r="EF496" s="216">
        <v>0</v>
      </c>
      <c r="EG496" s="216">
        <v>0</v>
      </c>
      <c r="EH496" s="216">
        <v>0</v>
      </c>
      <c r="EI496" s="216">
        <v>0</v>
      </c>
      <c r="EJ496" s="566"/>
    </row>
    <row r="497" spans="1:140" ht="15" customHeight="1">
      <c r="A497" s="20">
        <f t="shared" si="72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2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3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4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3"/>
        <v>0</v>
      </c>
      <c r="CW497" s="243"/>
      <c r="CX497" s="244">
        <f>+IF(DM497=0,0,IF(5*DM497/DM451&lt;2,2,5*DM497/DM451))</f>
        <v>0</v>
      </c>
      <c r="CY497" s="202">
        <f t="shared" si="66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7"/>
        <v>0</v>
      </c>
      <c r="DE497" s="246">
        <f>+DB451*DB497+DC451*DC497+DD451*DD497</f>
        <v>0</v>
      </c>
      <c r="DF497" s="190"/>
      <c r="DG497" s="243"/>
      <c r="DH497" s="202">
        <f t="shared" si="65"/>
        <v>0</v>
      </c>
      <c r="DI497" s="202">
        <f t="shared" si="68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69"/>
        <v>0</v>
      </c>
      <c r="DS497" s="397"/>
      <c r="DT497" s="397"/>
      <c r="DU497" s="398"/>
      <c r="DV497" s="391"/>
      <c r="DW497" s="253">
        <f t="shared" si="70"/>
        <v>0</v>
      </c>
      <c r="DX497" s="399"/>
      <c r="DY497" s="399"/>
      <c r="DZ497" s="400"/>
      <c r="EA497" s="391"/>
      <c r="EB497" s="401">
        <f t="shared" si="71"/>
        <v>0</v>
      </c>
      <c r="EC497" s="402"/>
      <c r="ED497" s="402"/>
      <c r="EE497" s="403"/>
      <c r="EF497" s="216">
        <v>0</v>
      </c>
      <c r="EG497" s="216">
        <v>0</v>
      </c>
      <c r="EH497" s="216">
        <v>0</v>
      </c>
      <c r="EI497" s="216">
        <v>0</v>
      </c>
      <c r="EJ497" s="566"/>
    </row>
    <row r="498" spans="1:140" ht="15" customHeight="1">
      <c r="A498" s="20">
        <f t="shared" si="72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2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3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4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3"/>
        <v>0</v>
      </c>
      <c r="CW498" s="243"/>
      <c r="CX498" s="244">
        <f>+IF(DM498=0,0,IF(5*DM498/DM451&lt;2,2,5*DM498/DM451))</f>
        <v>0</v>
      </c>
      <c r="CY498" s="202">
        <f t="shared" si="66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7"/>
        <v>0</v>
      </c>
      <c r="DE498" s="246">
        <f>+DB451*DB498+DC451*DC498+DD451*DD498</f>
        <v>0</v>
      </c>
      <c r="DF498" s="190"/>
      <c r="DG498" s="243"/>
      <c r="DH498" s="202">
        <f t="shared" si="65"/>
        <v>0</v>
      </c>
      <c r="DI498" s="202">
        <f t="shared" si="68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69"/>
        <v>0</v>
      </c>
      <c r="DS498" s="397"/>
      <c r="DT498" s="397"/>
      <c r="DU498" s="398"/>
      <c r="DV498" s="391"/>
      <c r="DW498" s="253">
        <f t="shared" si="70"/>
        <v>0</v>
      </c>
      <c r="DX498" s="399"/>
      <c r="DY498" s="399"/>
      <c r="DZ498" s="400"/>
      <c r="EA498" s="391"/>
      <c r="EB498" s="401">
        <f t="shared" si="71"/>
        <v>0</v>
      </c>
      <c r="EC498" s="402"/>
      <c r="ED498" s="402"/>
      <c r="EE498" s="403"/>
      <c r="EF498" s="216">
        <v>0</v>
      </c>
      <c r="EG498" s="216">
        <v>0</v>
      </c>
      <c r="EH498" s="216">
        <v>0</v>
      </c>
      <c r="EI498" s="216">
        <v>0</v>
      </c>
      <c r="EJ498" s="566"/>
    </row>
    <row r="499" spans="1:140">
      <c r="A499" s="20">
        <f t="shared" si="72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2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3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4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3"/>
        <v>0</v>
      </c>
      <c r="CW499" s="243"/>
      <c r="CX499" s="244">
        <f>+IF(DM499=0,0,IF(5*DM499/DM451&lt;2,2,5*DM499/DM451))</f>
        <v>0</v>
      </c>
      <c r="CY499" s="202">
        <f t="shared" si="66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7"/>
        <v>0</v>
      </c>
      <c r="DE499" s="246">
        <f>+DB451*DB499+DC451*DC499+DD451*DD499</f>
        <v>0</v>
      </c>
      <c r="DF499" s="190"/>
      <c r="DG499" s="243"/>
      <c r="DH499" s="202">
        <f t="shared" si="65"/>
        <v>0</v>
      </c>
      <c r="DI499" s="202">
        <f t="shared" si="68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69"/>
        <v>0</v>
      </c>
      <c r="DS499" s="397"/>
      <c r="DT499" s="397"/>
      <c r="DU499" s="398"/>
      <c r="DV499" s="391"/>
      <c r="DW499" s="253">
        <f t="shared" si="70"/>
        <v>0</v>
      </c>
      <c r="DX499" s="399"/>
      <c r="DY499" s="399"/>
      <c r="DZ499" s="400"/>
      <c r="EA499" s="391"/>
      <c r="EB499" s="401">
        <f t="shared" si="71"/>
        <v>0</v>
      </c>
      <c r="EC499" s="402"/>
      <c r="ED499" s="402"/>
      <c r="EE499" s="403"/>
      <c r="EF499" s="216">
        <v>0</v>
      </c>
      <c r="EG499" s="216">
        <v>0</v>
      </c>
      <c r="EH499" s="216">
        <v>0</v>
      </c>
      <c r="EI499" s="216">
        <v>0</v>
      </c>
      <c r="EJ499" s="566"/>
    </row>
    <row r="500" spans="1:140">
      <c r="A500" s="20">
        <f t="shared" si="72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2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3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4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3"/>
        <v>0</v>
      </c>
      <c r="CW500" s="243"/>
      <c r="CX500" s="244">
        <f>+IF(DM500=0,0,IF(5*DM500/DM451&lt;2,2,5*DM500/DM451))</f>
        <v>0</v>
      </c>
      <c r="CY500" s="202">
        <f t="shared" si="66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7"/>
        <v>0</v>
      </c>
      <c r="DE500" s="246">
        <f>+DB451*DB500+DC451*DC500+DD451*DD500</f>
        <v>0</v>
      </c>
      <c r="DF500" s="190"/>
      <c r="DG500" s="243"/>
      <c r="DH500" s="202">
        <f t="shared" si="65"/>
        <v>0</v>
      </c>
      <c r="DI500" s="202">
        <f t="shared" si="68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69"/>
        <v>0</v>
      </c>
      <c r="DS500" s="397"/>
      <c r="DT500" s="397"/>
      <c r="DU500" s="398"/>
      <c r="DV500" s="391"/>
      <c r="DW500" s="253">
        <f t="shared" si="70"/>
        <v>0</v>
      </c>
      <c r="DX500" s="399"/>
      <c r="DY500" s="399"/>
      <c r="DZ500" s="400"/>
      <c r="EA500" s="391"/>
      <c r="EB500" s="401">
        <f t="shared" si="71"/>
        <v>0</v>
      </c>
      <c r="EC500" s="402"/>
      <c r="ED500" s="402"/>
      <c r="EE500" s="403"/>
      <c r="EF500" s="216">
        <v>0</v>
      </c>
      <c r="EG500" s="216">
        <v>0</v>
      </c>
      <c r="EH500" s="216">
        <v>0</v>
      </c>
      <c r="EI500" s="216">
        <v>0</v>
      </c>
      <c r="EJ500" s="566"/>
    </row>
    <row r="501" spans="1:140">
      <c r="A501" s="20">
        <f t="shared" si="72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2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3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4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3"/>
        <v>0</v>
      </c>
      <c r="CW501" s="243"/>
      <c r="CX501" s="244">
        <f>+IF(DM501=0,0,IF(5*DM501/DM451&lt;2,2,5*DM501/DM451))</f>
        <v>0</v>
      </c>
      <c r="CY501" s="202">
        <f t="shared" si="66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7"/>
        <v>0</v>
      </c>
      <c r="DE501" s="246">
        <f>+DB451*DB501+DC451*DC501+DD451*DD501</f>
        <v>0</v>
      </c>
      <c r="DF501" s="190"/>
      <c r="DG501" s="243"/>
      <c r="DH501" s="202">
        <f t="shared" si="65"/>
        <v>0</v>
      </c>
      <c r="DI501" s="202">
        <f t="shared" si="68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69"/>
        <v>0</v>
      </c>
      <c r="DS501" s="397"/>
      <c r="DT501" s="397"/>
      <c r="DU501" s="398"/>
      <c r="DV501" s="391"/>
      <c r="DW501" s="253">
        <f t="shared" si="70"/>
        <v>0</v>
      </c>
      <c r="DX501" s="399"/>
      <c r="DY501" s="399"/>
      <c r="DZ501" s="400"/>
      <c r="EA501" s="391"/>
      <c r="EB501" s="401">
        <f t="shared" si="71"/>
        <v>0</v>
      </c>
      <c r="EC501" s="402"/>
      <c r="ED501" s="402"/>
      <c r="EE501" s="403"/>
      <c r="EF501" s="216">
        <v>0</v>
      </c>
      <c r="EG501" s="216">
        <v>0</v>
      </c>
      <c r="EH501" s="216">
        <v>0</v>
      </c>
      <c r="EI501" s="216">
        <v>0</v>
      </c>
      <c r="EJ501" s="566"/>
    </row>
    <row r="502" spans="1:140" ht="16.5" thickBot="1">
      <c r="A502" s="20">
        <f t="shared" si="72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2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3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4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3"/>
        <v>0</v>
      </c>
      <c r="CW502" s="404"/>
      <c r="CX502" s="244">
        <f>+IF(DM502=0,0,IF(5*DM502/DM451&lt;2,2,5*DM502/DM451))</f>
        <v>0</v>
      </c>
      <c r="CY502" s="202">
        <f t="shared" si="66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7"/>
        <v>0</v>
      </c>
      <c r="DE502" s="316">
        <f>+DB451*DB502+DC451*DC502+DD451*DD502</f>
        <v>0</v>
      </c>
      <c r="DF502" s="190"/>
      <c r="DG502" s="312"/>
      <c r="DH502" s="202">
        <f t="shared" si="65"/>
        <v>0</v>
      </c>
      <c r="DI502" s="314">
        <f t="shared" si="68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69"/>
        <v>0</v>
      </c>
      <c r="DS502" s="406"/>
      <c r="DT502" s="406"/>
      <c r="DU502" s="407"/>
      <c r="DV502" s="408"/>
      <c r="DW502" s="322">
        <f t="shared" si="70"/>
        <v>0</v>
      </c>
      <c r="DX502" s="409"/>
      <c r="DY502" s="409"/>
      <c r="DZ502" s="410"/>
      <c r="EA502" s="408"/>
      <c r="EB502" s="411">
        <f t="shared" si="71"/>
        <v>0</v>
      </c>
      <c r="EC502" s="412"/>
      <c r="ED502" s="412"/>
      <c r="EE502" s="413"/>
      <c r="EF502" s="72">
        <v>0</v>
      </c>
      <c r="EG502" s="72">
        <v>0</v>
      </c>
      <c r="EH502" s="72">
        <v>0</v>
      </c>
      <c r="EI502" s="72">
        <v>0</v>
      </c>
      <c r="EJ502" s="566"/>
    </row>
    <row r="503" spans="1:140" ht="61.5" thickTop="1" thickBot="1">
      <c r="A503" s="459" t="s">
        <v>181</v>
      </c>
      <c r="B503" s="460">
        <f ca="1">TODAY()</f>
        <v>43775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Nota promedio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4">+COUNTIF(AZ453:AZ502,1)</f>
        <v>0</v>
      </c>
      <c r="BA503" s="342">
        <f t="shared" si="74"/>
        <v>0</v>
      </c>
      <c r="BB503" s="342">
        <f t="shared" si="74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1072" t="str">
        <f>+CX447</f>
        <v>Recuperan</v>
      </c>
      <c r="CY503" s="1072"/>
      <c r="CZ503" s="360">
        <f>COUNTIF(CZ453:CZ502,"bj")</f>
        <v>0</v>
      </c>
      <c r="DA503" s="361"/>
      <c r="DB503" s="362"/>
      <c r="DC503" s="1073" t="str">
        <f>+CX503</f>
        <v>Recuperan</v>
      </c>
      <c r="DD503" s="1073"/>
      <c r="DE503" s="363">
        <f>COUNTIF(DE453:DE502,"bj")</f>
        <v>0</v>
      </c>
      <c r="DF503" s="364"/>
      <c r="DG503" s="362"/>
      <c r="DH503" s="1073" t="str">
        <f>+CX503</f>
        <v>Recuperan</v>
      </c>
      <c r="DI503" s="1073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5">+COUNTIF(DS453:DS502,"&gt;0")</f>
        <v>0</v>
      </c>
      <c r="DT503" s="370">
        <f t="shared" si="75"/>
        <v>0</v>
      </c>
      <c r="DU503" s="371">
        <f t="shared" si="75"/>
        <v>0</v>
      </c>
      <c r="DV503" s="72"/>
      <c r="DW503" s="372">
        <f>+COUNTIF(DW453:DW502,"&gt;0")</f>
        <v>0</v>
      </c>
      <c r="DX503" s="373">
        <f t="shared" ref="DX503:DZ503" si="76">+COUNTIF(DX453:DX502,"&gt;0")</f>
        <v>0</v>
      </c>
      <c r="DY503" s="373">
        <f t="shared" si="76"/>
        <v>0</v>
      </c>
      <c r="DZ503" s="374">
        <f t="shared" si="76"/>
        <v>0</v>
      </c>
      <c r="EA503" s="72"/>
      <c r="EB503" s="375">
        <f>+COUNTIF(EB453:EB502,"&gt;0")</f>
        <v>0</v>
      </c>
      <c r="EC503" s="376">
        <f t="shared" ref="EC503:EE503" si="77">+COUNTIF(EC453:EC502,"&gt;0")</f>
        <v>0</v>
      </c>
      <c r="ED503" s="376">
        <f t="shared" si="77"/>
        <v>0</v>
      </c>
      <c r="EE503" s="377">
        <f t="shared" si="77"/>
        <v>0</v>
      </c>
      <c r="EF503" s="72"/>
      <c r="EG503" s="72"/>
      <c r="EH503" s="72"/>
      <c r="EI503" s="72"/>
      <c r="EJ503" s="566"/>
    </row>
    <row r="504" spans="1:140" ht="17.25" thickTop="1" thickBot="1">
      <c r="A504" t="s">
        <v>302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  <c r="EF504" s="72"/>
      <c r="EG504" s="72"/>
      <c r="EH504" s="72"/>
      <c r="EI504" s="72"/>
      <c r="EJ504" s="566"/>
    </row>
    <row r="505" spans="1:140" ht="20.25" thickTop="1" thickBot="1">
      <c r="A505" s="41" t="str">
        <f>+A449</f>
        <v>I.E LUIS LOPEZ DE MESA</v>
      </c>
      <c r="B505" s="438"/>
      <c r="C505" s="438"/>
      <c r="D505" s="439">
        <f ca="1">+B559</f>
        <v>43775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1011" t="str">
        <f>+AM449</f>
        <v>GEOMETRIA</v>
      </c>
      <c r="AN505" s="1012"/>
      <c r="AO505" s="1012"/>
      <c r="AP505" s="1012"/>
      <c r="AQ505" s="1012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1013" t="str">
        <f>+BP449</f>
        <v>ESTADISTICA</v>
      </c>
      <c r="BQ505" s="1013"/>
      <c r="BR505" s="1013"/>
      <c r="BS505" s="1013"/>
      <c r="BT505" s="1013"/>
      <c r="BU505" s="56"/>
      <c r="BV505" s="57"/>
      <c r="BW505" s="55"/>
      <c r="BX505" s="55"/>
      <c r="BY505" s="58"/>
      <c r="BZ505" s="47"/>
      <c r="CA505" s="1014" t="str">
        <f>+CA449</f>
        <v>NOTAS DEFINITIVAS</v>
      </c>
      <c r="CB505" s="1015"/>
      <c r="CC505" s="1015"/>
      <c r="CD505" s="1015"/>
      <c r="CE505" s="1015"/>
      <c r="CF505" s="1015"/>
      <c r="CG505" s="1015"/>
      <c r="CH505" s="1015"/>
      <c r="CI505" s="1015"/>
      <c r="CJ505" s="1016"/>
      <c r="CK505" s="47"/>
      <c r="CL505" s="47"/>
      <c r="CM505" s="47"/>
      <c r="CN505" s="47"/>
      <c r="CO505" s="47"/>
      <c r="CP505" s="1017" t="str">
        <f>+CP449</f>
        <v>AUTOEVALUACION</v>
      </c>
      <c r="CQ505" s="1018"/>
      <c r="CR505" s="1018"/>
      <c r="CS505" s="1018"/>
      <c r="CT505" s="1018"/>
      <c r="CU505" s="1019"/>
      <c r="CV505" s="47"/>
      <c r="CW505" s="1020" t="str">
        <f>+CW449</f>
        <v>RECUPERACION / EVALUACION</v>
      </c>
      <c r="CX505" s="1021"/>
      <c r="CY505" s="1021"/>
      <c r="CZ505" s="1021"/>
      <c r="DA505" s="1021"/>
      <c r="DB505" s="1021"/>
      <c r="DC505" s="1021"/>
      <c r="DD505" s="1021"/>
      <c r="DE505" s="1021"/>
      <c r="DF505" s="1021"/>
      <c r="DG505" s="1021"/>
      <c r="DH505" s="1021"/>
      <c r="DI505" s="1021"/>
      <c r="DJ505" s="1021"/>
      <c r="DK505" s="1021"/>
      <c r="DL505" s="1021"/>
      <c r="DM505" s="1021"/>
      <c r="DN505" s="1021"/>
      <c r="DO505" s="1022"/>
      <c r="DP505" s="47"/>
      <c r="DQ505" s="47"/>
      <c r="DR505" s="973" t="str">
        <f>+DR449</f>
        <v>REFUERZOS DE LOS DIFERENTES PERIODOS</v>
      </c>
      <c r="DS505" s="974"/>
      <c r="DT505" s="974"/>
      <c r="DU505" s="974"/>
      <c r="DV505" s="974"/>
      <c r="DW505" s="974"/>
      <c r="DX505" s="974"/>
      <c r="DY505" s="974"/>
      <c r="DZ505" s="974"/>
      <c r="EA505" s="974"/>
      <c r="EB505" s="974"/>
      <c r="EC505" s="974"/>
      <c r="ED505" s="974"/>
      <c r="EE505" s="976"/>
      <c r="EF505" s="567"/>
      <c r="EG505" s="567"/>
      <c r="EH505" s="567"/>
      <c r="EI505" s="567"/>
      <c r="EJ505" s="566"/>
    </row>
    <row r="506" spans="1:140" ht="18.75" thickTop="1" thickBot="1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77" t="str">
        <f>+F450</f>
        <v>COGNITIVO</v>
      </c>
      <c r="G506" s="977"/>
      <c r="H506" s="977"/>
      <c r="I506" s="977"/>
      <c r="J506" s="977"/>
      <c r="K506" s="977"/>
      <c r="L506" s="977"/>
      <c r="M506" s="977"/>
      <c r="N506" s="977"/>
      <c r="O506" s="977"/>
      <c r="P506" s="59">
        <f>IF(MAX(F508:O508)=0,1,MAX(F508:O508))</f>
        <v>1</v>
      </c>
      <c r="Q506" s="978" t="str">
        <f>+Q450</f>
        <v>PROCEDIMENTAL</v>
      </c>
      <c r="R506" s="979"/>
      <c r="S506" s="979"/>
      <c r="T506" s="979"/>
      <c r="U506" s="979"/>
      <c r="V506" s="979"/>
      <c r="W506" s="60">
        <f>IF(MAX(Q508:W508)=0,1,MAX(Q508:W508)-11)</f>
        <v>1</v>
      </c>
      <c r="X506" s="980" t="str">
        <f>+X450</f>
        <v>ACTITUDINAL</v>
      </c>
      <c r="Y506" s="981"/>
      <c r="Z506" s="982"/>
      <c r="AA506" s="47"/>
      <c r="AB506" s="983" t="str">
        <f>+AB450</f>
        <v>COGNITIVO</v>
      </c>
      <c r="AC506" s="984"/>
      <c r="AD506" s="984"/>
      <c r="AE506" s="984"/>
      <c r="AF506" s="984"/>
      <c r="AG506" s="984"/>
      <c r="AH506" s="984"/>
      <c r="AI506" s="984"/>
      <c r="AJ506" s="984"/>
      <c r="AK506" s="984"/>
      <c r="AL506" s="61">
        <f>IF(MAX(AB508:AL508)=0,1,MAX(AB508:AL508))</f>
        <v>1</v>
      </c>
      <c r="AM506" s="985" t="str">
        <f>+AM450</f>
        <v>PROCEDIMENTAL</v>
      </c>
      <c r="AN506" s="986"/>
      <c r="AO506" s="986"/>
      <c r="AP506" s="986"/>
      <c r="AQ506" s="986"/>
      <c r="AR506" s="986"/>
      <c r="AS506" s="62">
        <f>IF(MAX(AM508:AS508)=0,1,MAX(AM508:AS508)-11)</f>
        <v>1</v>
      </c>
      <c r="AT506" s="987" t="str">
        <f>+AT450</f>
        <v>ACTITUDINAL</v>
      </c>
      <c r="AU506" s="988"/>
      <c r="AV506" s="989"/>
      <c r="AW506" s="47"/>
      <c r="AX506" s="990" t="str">
        <f>+AX450</f>
        <v>Intrumentos               Geometría</v>
      </c>
      <c r="AY506" s="991"/>
      <c r="AZ506" s="991"/>
      <c r="BA506" s="991"/>
      <c r="BB506" s="992"/>
      <c r="BC506" s="63">
        <f>+SUM(AX507:BC507)</f>
        <v>1</v>
      </c>
      <c r="BD506" s="47"/>
      <c r="BE506" s="993" t="str">
        <f>+BE450</f>
        <v>COGNITIVO</v>
      </c>
      <c r="BF506" s="994"/>
      <c r="BG506" s="994"/>
      <c r="BH506" s="994"/>
      <c r="BI506" s="994"/>
      <c r="BJ506" s="994"/>
      <c r="BK506" s="994"/>
      <c r="BL506" s="994"/>
      <c r="BM506" s="994"/>
      <c r="BN506" s="994"/>
      <c r="BO506" s="64">
        <f>IF(MAX(BE508:BO508)=0,1,MAX(BE508:BO508))</f>
        <v>1</v>
      </c>
      <c r="BP506" s="995" t="str">
        <f>+BP450</f>
        <v>PROCEDIMENTAL</v>
      </c>
      <c r="BQ506" s="996"/>
      <c r="BR506" s="996"/>
      <c r="BS506" s="996"/>
      <c r="BT506" s="996"/>
      <c r="BU506" s="996"/>
      <c r="BV506" s="65">
        <f>IF(MAX(BP508:BV508)=0,1,MAX(BP508:BV508)-11)</f>
        <v>1</v>
      </c>
      <c r="BW506" s="997" t="str">
        <f>+BW450</f>
        <v>ACTITUDINAL</v>
      </c>
      <c r="BX506" s="998"/>
      <c r="BY506" s="999"/>
      <c r="BZ506" s="47"/>
      <c r="CA506" s="1000" t="str">
        <f>+CA450</f>
        <v>Desemp Matematic</v>
      </c>
      <c r="CB506" s="1001"/>
      <c r="CC506" s="66"/>
      <c r="CD506" s="1068" t="str">
        <f>+CD450</f>
        <v>Desemp Geometria</v>
      </c>
      <c r="CE506" s="1069"/>
      <c r="CF506" s="66"/>
      <c r="CG506" s="1070" t="str">
        <f>+CG450</f>
        <v>Desemp Estadíst.</v>
      </c>
      <c r="CH506" s="1071"/>
      <c r="CI506" s="66"/>
      <c r="CJ506" s="1006" t="str">
        <f>+CJ450</f>
        <v>Def total</v>
      </c>
      <c r="CK506" s="47"/>
      <c r="CL506" s="1008" t="str">
        <f>+CL450</f>
        <v>puntualidad e inasistencia</v>
      </c>
      <c r="CM506" s="1009"/>
      <c r="CN506" s="1010"/>
      <c r="CO506" s="47"/>
      <c r="CP506" s="1032" t="str">
        <f>+CP450</f>
        <v>Seleccione  Asignatura</v>
      </c>
      <c r="CQ506" s="1033"/>
      <c r="CR506" s="1033"/>
      <c r="CS506" s="1033"/>
      <c r="CT506" s="1033"/>
      <c r="CU506" s="1034"/>
      <c r="CV506" s="47"/>
      <c r="CW506" s="1035" t="str">
        <f>+CW450</f>
        <v>RECUPERACION MATEMATICAS</v>
      </c>
      <c r="CX506" s="1036"/>
      <c r="CY506" s="1036"/>
      <c r="CZ506" s="380"/>
      <c r="DA506" s="71"/>
      <c r="DB506" s="1037" t="str">
        <f>+DB450</f>
        <v>RECUPERACION GEOMETRIA</v>
      </c>
      <c r="DC506" s="1038"/>
      <c r="DD506" s="1038"/>
      <c r="DE506" s="381"/>
      <c r="DF506" s="71"/>
      <c r="DG506" s="1039" t="str">
        <f>+DG450</f>
        <v>RECUPERACION ESTADISTICA</v>
      </c>
      <c r="DH506" s="1040"/>
      <c r="DI506" s="1040"/>
      <c r="DJ506" s="382"/>
      <c r="DK506" s="71"/>
      <c r="DL506" s="1041" t="str">
        <f>+DL450</f>
        <v>PUNTAJE EN EVALUACION</v>
      </c>
      <c r="DM506" s="1042"/>
      <c r="DN506" s="1042"/>
      <c r="DO506" s="1043"/>
      <c r="DP506" s="47"/>
      <c r="DQ506" s="47"/>
      <c r="DR506" s="1023" t="str">
        <f>+S505</f>
        <v>ETICA Y VALORES</v>
      </c>
      <c r="DS506" s="1024"/>
      <c r="DT506" s="1024"/>
      <c r="DU506" s="1025"/>
      <c r="DV506" s="72"/>
      <c r="DW506" s="1026" t="str">
        <f>+AM505</f>
        <v>GEOMETRIA</v>
      </c>
      <c r="DX506" s="1027"/>
      <c r="DY506" s="1027"/>
      <c r="DZ506" s="1028"/>
      <c r="EA506" s="72"/>
      <c r="EB506" s="1029" t="str">
        <f>+BP505</f>
        <v>ESTADISTICA</v>
      </c>
      <c r="EC506" s="1030"/>
      <c r="ED506" s="1030"/>
      <c r="EE506" s="1031"/>
      <c r="EF506" s="567" t="s">
        <v>223</v>
      </c>
      <c r="EG506" s="567"/>
      <c r="EH506" s="567"/>
      <c r="EI506" s="567"/>
      <c r="EJ506" s="566"/>
    </row>
    <row r="507" spans="1:140" ht="18.75" thickTop="1" thickBot="1">
      <c r="A507" s="462" t="s">
        <v>414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TRES</v>
      </c>
      <c r="F507" s="1044">
        <f>+F451</f>
        <v>0.4</v>
      </c>
      <c r="G507" s="1045"/>
      <c r="H507" s="1046" t="str">
        <f>+H451</f>
        <v>ACTIVIDADES DE CLASE</v>
      </c>
      <c r="I507" s="1046"/>
      <c r="J507" s="1046"/>
      <c r="K507" s="1046"/>
      <c r="L507" s="1046"/>
      <c r="M507" s="1046"/>
      <c r="N507" s="1046"/>
      <c r="O507" s="1047"/>
      <c r="P507" s="73">
        <v>0.2</v>
      </c>
      <c r="Q507" s="1048">
        <f>+Q451</f>
        <v>0.4</v>
      </c>
      <c r="R507" s="1049"/>
      <c r="S507" s="1050" t="str">
        <f>+S451</f>
        <v>TALLERES</v>
      </c>
      <c r="T507" s="1050"/>
      <c r="U507" s="1050"/>
      <c r="V507" s="1050"/>
      <c r="W507" s="1051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1052">
        <v>0.4</v>
      </c>
      <c r="AC507" s="1050"/>
      <c r="AD507" s="1053" t="str">
        <f>+AD451</f>
        <v>ACTIVIDADES DE CLASE</v>
      </c>
      <c r="AE507" s="1053"/>
      <c r="AF507" s="1053"/>
      <c r="AG507" s="1053"/>
      <c r="AH507" s="1053"/>
      <c r="AI507" s="1053"/>
      <c r="AJ507" s="1053"/>
      <c r="AK507" s="1053"/>
      <c r="AL507" s="1054"/>
      <c r="AM507" s="1048">
        <v>0.4</v>
      </c>
      <c r="AN507" s="1049"/>
      <c r="AO507" s="1050" t="str">
        <f>+AO451</f>
        <v>TALLERES</v>
      </c>
      <c r="AP507" s="1050"/>
      <c r="AQ507" s="1050"/>
      <c r="AR507" s="1050"/>
      <c r="AS507" s="1051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1055">
        <f>+BE451</f>
        <v>0.4</v>
      </c>
      <c r="BF507" s="1050"/>
      <c r="BG507" s="1053" t="str">
        <f>+BG451</f>
        <v>ACTIVIDADES DE CLASE</v>
      </c>
      <c r="BH507" s="1053"/>
      <c r="BI507" s="1053"/>
      <c r="BJ507" s="1053"/>
      <c r="BK507" s="1053"/>
      <c r="BL507" s="1053"/>
      <c r="BM507" s="1053"/>
      <c r="BN507" s="1053"/>
      <c r="BO507" s="1054"/>
      <c r="BP507" s="1048">
        <f>+BP451</f>
        <v>0.4</v>
      </c>
      <c r="BQ507" s="1049"/>
      <c r="BR507" s="1050" t="str">
        <f>+BR451</f>
        <v>TALLERES</v>
      </c>
      <c r="BS507" s="1050"/>
      <c r="BT507" s="1050"/>
      <c r="BU507" s="1050"/>
      <c r="BV507" s="1051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1066">
        <f>+F507+P507+X507+Y507+Z507+Q507</f>
        <v>1.2000000000000002</v>
      </c>
      <c r="CB507" s="1067"/>
      <c r="CC507" s="82"/>
      <c r="CD507" s="1056">
        <f>AB507+AM507+AT507+AU507+AV507</f>
        <v>1</v>
      </c>
      <c r="CE507" s="1057"/>
      <c r="CF507" s="82"/>
      <c r="CG507" s="1058">
        <f>BE507+BP507+BW507+BX507+BY507</f>
        <v>1</v>
      </c>
      <c r="CH507" s="1059"/>
      <c r="CI507" s="82"/>
      <c r="CJ507" s="1007"/>
      <c r="CK507" s="47"/>
      <c r="CL507" s="83">
        <f>+COUNT(CL509:CL558)</f>
        <v>0</v>
      </c>
      <c r="CM507" s="84">
        <f t="shared" ref="CM507:CN507" si="78">+COUNT(CM509:CM558)</f>
        <v>0</v>
      </c>
      <c r="CN507" s="85">
        <f t="shared" si="78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15</v>
      </c>
      <c r="DM507" s="96">
        <f t="shared" ref="DM507:DO508" si="79">+DM451</f>
        <v>20</v>
      </c>
      <c r="DN507" s="96">
        <f t="shared" si="79"/>
        <v>20</v>
      </c>
      <c r="DO507" s="97">
        <f t="shared" si="79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  <c r="EF507" s="568" t="s">
        <v>242</v>
      </c>
      <c r="EG507" s="568" t="s">
        <v>243</v>
      </c>
      <c r="EH507" s="568" t="s">
        <v>244</v>
      </c>
      <c r="EI507" s="568" t="s">
        <v>245</v>
      </c>
      <c r="EJ507" s="566"/>
    </row>
    <row r="508" spans="1:140" ht="27" thickTop="1" thickBot="1">
      <c r="A508" s="450" t="s">
        <v>182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1060">
        <f>+CA452</f>
        <v>1</v>
      </c>
      <c r="CB508" s="1061"/>
      <c r="CC508" s="140"/>
      <c r="CD508" s="1062">
        <f>+CD452</f>
        <v>0</v>
      </c>
      <c r="CE508" s="1063"/>
      <c r="CF508" s="140"/>
      <c r="CG508" s="1064">
        <f>+CG452</f>
        <v>0</v>
      </c>
      <c r="CH508" s="1065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246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79"/>
        <v>Recup  MAT</v>
      </c>
      <c r="DN508" s="154" t="str">
        <f t="shared" si="79"/>
        <v>Recup  GEO</v>
      </c>
      <c r="DO508" s="154" t="str">
        <f t="shared" si="79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246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246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  <c r="EF508" s="72"/>
      <c r="EG508" s="72"/>
      <c r="EH508" s="72"/>
      <c r="EI508" s="72"/>
      <c r="EJ508" s="566" t="s">
        <v>246</v>
      </c>
    </row>
    <row r="509" spans="1:140" ht="16.5" thickTop="1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0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1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2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3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  <c r="EF509" s="216">
        <v>0</v>
      </c>
      <c r="EG509" s="216">
        <v>0</v>
      </c>
      <c r="EH509" s="216">
        <v>0</v>
      </c>
      <c r="EI509" s="216">
        <v>0</v>
      </c>
      <c r="EJ509" s="566">
        <v>0</v>
      </c>
    </row>
    <row r="510" spans="1:140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0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1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2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4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5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3"/>
        <v>0</v>
      </c>
      <c r="DI510" s="202">
        <f t="shared" ref="DI510:DI558" si="86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7">+CZ510</f>
        <v>0</v>
      </c>
      <c r="DS510" s="397"/>
      <c r="DT510" s="397"/>
      <c r="DU510" s="398"/>
      <c r="DV510" s="391"/>
      <c r="DW510" s="253">
        <f t="shared" ref="DW510:DW558" si="88">+DE510</f>
        <v>0</v>
      </c>
      <c r="DX510" s="399"/>
      <c r="DY510" s="399"/>
      <c r="DZ510" s="400"/>
      <c r="EA510" s="391"/>
      <c r="EB510" s="401">
        <f t="shared" ref="EB510:EB558" si="89">+DJ510</f>
        <v>0</v>
      </c>
      <c r="EC510" s="402"/>
      <c r="ED510" s="402"/>
      <c r="EE510" s="403"/>
      <c r="EF510" s="216">
        <v>0</v>
      </c>
      <c r="EG510" s="216">
        <v>0</v>
      </c>
      <c r="EH510" s="216">
        <v>0</v>
      </c>
      <c r="EI510" s="216">
        <v>0</v>
      </c>
      <c r="EJ510" s="566">
        <v>0</v>
      </c>
    </row>
    <row r="511" spans="1:140">
      <c r="A511" s="20">
        <f t="shared" ref="A511:A558" si="90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0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1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2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1">+SUM(CP511:CT511)/5</f>
        <v>0</v>
      </c>
      <c r="CW511" s="243"/>
      <c r="CX511" s="244">
        <f>+IF(DM511=0,0,IF(5*DM511/DM507&lt;2,2,5*DM511/DM507))</f>
        <v>0</v>
      </c>
      <c r="CY511" s="202">
        <f t="shared" si="84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5"/>
        <v>0</v>
      </c>
      <c r="DE511" s="246">
        <f>+DB507*DB511+DC507*DC511+DD507*DD511</f>
        <v>0</v>
      </c>
      <c r="DF511" s="190"/>
      <c r="DG511" s="243"/>
      <c r="DH511" s="202">
        <f t="shared" si="83"/>
        <v>0</v>
      </c>
      <c r="DI511" s="202">
        <f t="shared" si="86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7"/>
        <v>0</v>
      </c>
      <c r="DS511" s="397"/>
      <c r="DT511" s="397"/>
      <c r="DU511" s="398"/>
      <c r="DV511" s="391"/>
      <c r="DW511" s="253">
        <f t="shared" si="88"/>
        <v>0</v>
      </c>
      <c r="DX511" s="399"/>
      <c r="DY511" s="399"/>
      <c r="DZ511" s="400"/>
      <c r="EA511" s="391"/>
      <c r="EB511" s="401">
        <f t="shared" si="89"/>
        <v>0</v>
      </c>
      <c r="EC511" s="402"/>
      <c r="ED511" s="402"/>
      <c r="EE511" s="403"/>
      <c r="EF511" s="216">
        <v>0</v>
      </c>
      <c r="EG511" s="216">
        <v>0</v>
      </c>
      <c r="EH511" s="216">
        <v>0</v>
      </c>
      <c r="EI511" s="216">
        <v>0</v>
      </c>
      <c r="EJ511" s="566">
        <v>0</v>
      </c>
    </row>
    <row r="512" spans="1:140">
      <c r="A512" s="20">
        <f t="shared" si="90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0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1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2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1"/>
        <v>0</v>
      </c>
      <c r="CW512" s="243"/>
      <c r="CX512" s="244">
        <f>+IF(DM512=0,0,IF(5*DM512/DM507&lt;2,2,5*DM512/DM507))</f>
        <v>0</v>
      </c>
      <c r="CY512" s="202">
        <f t="shared" si="84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5"/>
        <v>0</v>
      </c>
      <c r="DE512" s="246">
        <f>+DB507*DB512+DC507*DC512+DD507*DD512</f>
        <v>0</v>
      </c>
      <c r="DF512" s="190"/>
      <c r="DG512" s="243"/>
      <c r="DH512" s="202">
        <f t="shared" si="83"/>
        <v>0</v>
      </c>
      <c r="DI512" s="202">
        <f t="shared" si="86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7"/>
        <v>0</v>
      </c>
      <c r="DS512" s="397"/>
      <c r="DT512" s="397"/>
      <c r="DU512" s="398"/>
      <c r="DV512" s="391"/>
      <c r="DW512" s="253">
        <f t="shared" si="88"/>
        <v>0</v>
      </c>
      <c r="DX512" s="399"/>
      <c r="DY512" s="399"/>
      <c r="DZ512" s="400"/>
      <c r="EA512" s="391"/>
      <c r="EB512" s="401">
        <f t="shared" si="89"/>
        <v>0</v>
      </c>
      <c r="EC512" s="402"/>
      <c r="ED512" s="402"/>
      <c r="EE512" s="403"/>
      <c r="EF512" s="216">
        <v>0</v>
      </c>
      <c r="EG512" s="216">
        <v>0</v>
      </c>
      <c r="EH512" s="216">
        <v>0</v>
      </c>
      <c r="EI512" s="216">
        <v>0</v>
      </c>
      <c r="EJ512" s="566">
        <v>0</v>
      </c>
    </row>
    <row r="513" spans="1:140">
      <c r="A513" s="20">
        <f t="shared" si="90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0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1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2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1"/>
        <v>0</v>
      </c>
      <c r="CW513" s="243"/>
      <c r="CX513" s="244">
        <f>+IF(DM513=0,0,IF(5*DM513/DM507&lt;2,2,5*DM513/DM507))</f>
        <v>0</v>
      </c>
      <c r="CY513" s="202">
        <f t="shared" si="84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5"/>
        <v>0</v>
      </c>
      <c r="DE513" s="246">
        <f>+DB507*DB513+DC507*DC513+DD507*DD513</f>
        <v>0</v>
      </c>
      <c r="DF513" s="190"/>
      <c r="DG513" s="243"/>
      <c r="DH513" s="202">
        <f t="shared" si="83"/>
        <v>0</v>
      </c>
      <c r="DI513" s="202">
        <f t="shared" si="86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7"/>
        <v>0</v>
      </c>
      <c r="DS513" s="397"/>
      <c r="DT513" s="397"/>
      <c r="DU513" s="398"/>
      <c r="DV513" s="391"/>
      <c r="DW513" s="253">
        <f t="shared" si="88"/>
        <v>0</v>
      </c>
      <c r="DX513" s="399"/>
      <c r="DY513" s="399"/>
      <c r="DZ513" s="400"/>
      <c r="EA513" s="391"/>
      <c r="EB513" s="401">
        <f t="shared" si="89"/>
        <v>0</v>
      </c>
      <c r="EC513" s="402"/>
      <c r="ED513" s="402"/>
      <c r="EE513" s="403"/>
      <c r="EF513" s="216">
        <v>0</v>
      </c>
      <c r="EG513" s="216">
        <v>0</v>
      </c>
      <c r="EH513" s="216">
        <v>0</v>
      </c>
      <c r="EI513" s="216">
        <v>0</v>
      </c>
      <c r="EJ513" s="566">
        <v>0</v>
      </c>
    </row>
    <row r="514" spans="1:140">
      <c r="A514" s="20">
        <f t="shared" si="90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0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1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2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1"/>
        <v>0</v>
      </c>
      <c r="CW514" s="243"/>
      <c r="CX514" s="244">
        <f>+IF(DM514=0,0,IF(5*DM514/DM507&lt;2,2,5*DM514/DM507))</f>
        <v>0</v>
      </c>
      <c r="CY514" s="202">
        <f t="shared" si="84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5"/>
        <v>0</v>
      </c>
      <c r="DE514" s="246">
        <f>+DB507*DB514+DC507*DC514+DD507*DD514</f>
        <v>0</v>
      </c>
      <c r="DF514" s="190"/>
      <c r="DG514" s="243"/>
      <c r="DH514" s="202">
        <f t="shared" si="83"/>
        <v>0</v>
      </c>
      <c r="DI514" s="202">
        <f t="shared" si="86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7"/>
        <v>0</v>
      </c>
      <c r="DS514" s="397"/>
      <c r="DT514" s="397"/>
      <c r="DU514" s="398"/>
      <c r="DV514" s="391"/>
      <c r="DW514" s="253">
        <f t="shared" si="88"/>
        <v>0</v>
      </c>
      <c r="DX514" s="399"/>
      <c r="DY514" s="399"/>
      <c r="DZ514" s="400"/>
      <c r="EA514" s="391"/>
      <c r="EB514" s="401">
        <f t="shared" si="89"/>
        <v>0</v>
      </c>
      <c r="EC514" s="402"/>
      <c r="ED514" s="402"/>
      <c r="EE514" s="403"/>
      <c r="EF514" s="216">
        <v>0</v>
      </c>
      <c r="EG514" s="216">
        <v>0</v>
      </c>
      <c r="EH514" s="216">
        <v>0</v>
      </c>
      <c r="EI514" s="216">
        <v>0</v>
      </c>
      <c r="EJ514" s="566">
        <v>0</v>
      </c>
    </row>
    <row r="515" spans="1:140">
      <c r="A515" s="20">
        <f t="shared" si="90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0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1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2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1"/>
        <v>0</v>
      </c>
      <c r="CW515" s="243"/>
      <c r="CX515" s="244">
        <f>+IF(DM515=0,0,IF(5*DM515/DM507&lt;2,2,5*DM515/DM507))</f>
        <v>0</v>
      </c>
      <c r="CY515" s="202">
        <f t="shared" si="84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5"/>
        <v>0</v>
      </c>
      <c r="DE515" s="246">
        <f>+DB507*DB515+DC507*DC515+DD507*DD515</f>
        <v>0</v>
      </c>
      <c r="DF515" s="190"/>
      <c r="DG515" s="243"/>
      <c r="DH515" s="202">
        <f t="shared" si="83"/>
        <v>0</v>
      </c>
      <c r="DI515" s="202">
        <f t="shared" si="86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7"/>
        <v>0</v>
      </c>
      <c r="DS515" s="397"/>
      <c r="DT515" s="397"/>
      <c r="DU515" s="398"/>
      <c r="DV515" s="391"/>
      <c r="DW515" s="253">
        <f t="shared" si="88"/>
        <v>0</v>
      </c>
      <c r="DX515" s="399"/>
      <c r="DY515" s="399"/>
      <c r="DZ515" s="400"/>
      <c r="EA515" s="391"/>
      <c r="EB515" s="401">
        <f t="shared" si="89"/>
        <v>0</v>
      </c>
      <c r="EC515" s="402"/>
      <c r="ED515" s="402"/>
      <c r="EE515" s="403"/>
      <c r="EF515" s="216">
        <v>0</v>
      </c>
      <c r="EG515" s="216">
        <v>0</v>
      </c>
      <c r="EH515" s="216">
        <v>0</v>
      </c>
      <c r="EI515" s="216">
        <v>0</v>
      </c>
      <c r="EJ515" s="566">
        <v>0</v>
      </c>
    </row>
    <row r="516" spans="1:140">
      <c r="A516" s="20">
        <f t="shared" si="90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0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1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2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1"/>
        <v>0</v>
      </c>
      <c r="CW516" s="243"/>
      <c r="CX516" s="244">
        <f>+IF(DM516=0,0,IF(5*DM516/DM507&lt;2,2,5*DM516/DM507))</f>
        <v>0</v>
      </c>
      <c r="CY516" s="202">
        <f t="shared" si="84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5"/>
        <v>0</v>
      </c>
      <c r="DE516" s="246">
        <f>+DB507*DB516+DC507*DC516+DD507*DD516</f>
        <v>0</v>
      </c>
      <c r="DF516" s="190"/>
      <c r="DG516" s="243"/>
      <c r="DH516" s="202">
        <f t="shared" si="83"/>
        <v>0</v>
      </c>
      <c r="DI516" s="202">
        <f t="shared" si="86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7"/>
        <v>0</v>
      </c>
      <c r="DS516" s="397"/>
      <c r="DT516" s="397"/>
      <c r="DU516" s="398"/>
      <c r="DV516" s="391"/>
      <c r="DW516" s="253">
        <f t="shared" si="88"/>
        <v>0</v>
      </c>
      <c r="DX516" s="399"/>
      <c r="DY516" s="399"/>
      <c r="DZ516" s="400"/>
      <c r="EA516" s="391"/>
      <c r="EB516" s="401">
        <f t="shared" si="89"/>
        <v>0</v>
      </c>
      <c r="EC516" s="402"/>
      <c r="ED516" s="402"/>
      <c r="EE516" s="403"/>
      <c r="EF516" s="216">
        <v>0</v>
      </c>
      <c r="EG516" s="216">
        <v>0</v>
      </c>
      <c r="EH516" s="216">
        <v>0</v>
      </c>
      <c r="EI516" s="216">
        <v>0</v>
      </c>
      <c r="EJ516" s="566">
        <v>0</v>
      </c>
    </row>
    <row r="517" spans="1:140">
      <c r="A517" s="20">
        <f t="shared" si="90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0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1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2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1"/>
        <v>0</v>
      </c>
      <c r="CW517" s="243"/>
      <c r="CX517" s="244">
        <f>+IF(DM517=0,0,IF(5*DM517/DM507&lt;2,2,5*DM517/DM507))</f>
        <v>0</v>
      </c>
      <c r="CY517" s="202">
        <f t="shared" si="84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5"/>
        <v>0</v>
      </c>
      <c r="DE517" s="246">
        <f>+DB507*DB517+DC507*DC517+DD507*DD517</f>
        <v>0</v>
      </c>
      <c r="DF517" s="190"/>
      <c r="DG517" s="243"/>
      <c r="DH517" s="202">
        <f t="shared" si="83"/>
        <v>0</v>
      </c>
      <c r="DI517" s="202">
        <f t="shared" si="86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7"/>
        <v>0</v>
      </c>
      <c r="DS517" s="397"/>
      <c r="DT517" s="397"/>
      <c r="DU517" s="398"/>
      <c r="DV517" s="391"/>
      <c r="DW517" s="253">
        <f t="shared" si="88"/>
        <v>0</v>
      </c>
      <c r="DX517" s="399"/>
      <c r="DY517" s="399"/>
      <c r="DZ517" s="400"/>
      <c r="EA517" s="391"/>
      <c r="EB517" s="401">
        <f t="shared" si="89"/>
        <v>0</v>
      </c>
      <c r="EC517" s="402"/>
      <c r="ED517" s="402"/>
      <c r="EE517" s="403"/>
      <c r="EF517" s="216">
        <v>0</v>
      </c>
      <c r="EG517" s="216">
        <v>0</v>
      </c>
      <c r="EH517" s="216">
        <v>0</v>
      </c>
      <c r="EI517" s="216">
        <v>0</v>
      </c>
      <c r="EJ517" s="566">
        <v>0</v>
      </c>
    </row>
    <row r="518" spans="1:140">
      <c r="A518" s="20">
        <f t="shared" si="90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0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1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2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1"/>
        <v>0</v>
      </c>
      <c r="CW518" s="243"/>
      <c r="CX518" s="244">
        <f>+IF(DM518=0,0,IF(5*DM518/DM507&lt;2,2,5*DM518/DM507))</f>
        <v>0</v>
      </c>
      <c r="CY518" s="202">
        <f t="shared" si="84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5"/>
        <v>0</v>
      </c>
      <c r="DE518" s="246">
        <f>+DB507*DB518+DC507*DC518+DD507*DD518</f>
        <v>0</v>
      </c>
      <c r="DF518" s="190"/>
      <c r="DG518" s="243"/>
      <c r="DH518" s="202">
        <f t="shared" si="83"/>
        <v>0</v>
      </c>
      <c r="DI518" s="202">
        <f t="shared" si="86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7"/>
        <v>0</v>
      </c>
      <c r="DS518" s="397"/>
      <c r="DT518" s="397"/>
      <c r="DU518" s="398"/>
      <c r="DV518" s="391"/>
      <c r="DW518" s="253">
        <f t="shared" si="88"/>
        <v>0</v>
      </c>
      <c r="DX518" s="399"/>
      <c r="DY518" s="399"/>
      <c r="DZ518" s="400"/>
      <c r="EA518" s="391"/>
      <c r="EB518" s="401">
        <f t="shared" si="89"/>
        <v>0</v>
      </c>
      <c r="EC518" s="402"/>
      <c r="ED518" s="402"/>
      <c r="EE518" s="403"/>
      <c r="EF518" s="216">
        <v>0</v>
      </c>
      <c r="EG518" s="216">
        <v>0</v>
      </c>
      <c r="EH518" s="216">
        <v>0</v>
      </c>
      <c r="EI518" s="216">
        <v>0</v>
      </c>
      <c r="EJ518" s="566">
        <v>0</v>
      </c>
    </row>
    <row r="519" spans="1:140">
      <c r="A519" s="20">
        <f t="shared" si="90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0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1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2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1"/>
        <v>0</v>
      </c>
      <c r="CW519" s="243"/>
      <c r="CX519" s="244">
        <f>+IF(DM519=0,0,IF(5*DM519/DM507&lt;2,2,5*DM519/DM507))</f>
        <v>0</v>
      </c>
      <c r="CY519" s="202">
        <f t="shared" si="84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5"/>
        <v>0</v>
      </c>
      <c r="DE519" s="246">
        <f>+DB507*DB519+DC507*DC519+DD507*DD519</f>
        <v>0</v>
      </c>
      <c r="DF519" s="190"/>
      <c r="DG519" s="243"/>
      <c r="DH519" s="202">
        <f t="shared" si="83"/>
        <v>0</v>
      </c>
      <c r="DI519" s="202">
        <f t="shared" si="86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7"/>
        <v>0</v>
      </c>
      <c r="DS519" s="397"/>
      <c r="DT519" s="397"/>
      <c r="DU519" s="398"/>
      <c r="DV519" s="391"/>
      <c r="DW519" s="253">
        <f t="shared" si="88"/>
        <v>0</v>
      </c>
      <c r="DX519" s="399"/>
      <c r="DY519" s="399"/>
      <c r="DZ519" s="400"/>
      <c r="EA519" s="391"/>
      <c r="EB519" s="401">
        <f t="shared" si="89"/>
        <v>0</v>
      </c>
      <c r="EC519" s="402"/>
      <c r="ED519" s="402"/>
      <c r="EE519" s="403"/>
      <c r="EF519" s="216">
        <v>0</v>
      </c>
      <c r="EG519" s="216">
        <v>0</v>
      </c>
      <c r="EH519" s="216">
        <v>0</v>
      </c>
      <c r="EI519" s="216">
        <v>0</v>
      </c>
      <c r="EJ519" s="566">
        <v>0</v>
      </c>
    </row>
    <row r="520" spans="1:140">
      <c r="A520" s="20">
        <f t="shared" si="90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0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1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2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1"/>
        <v>0</v>
      </c>
      <c r="CW520" s="243"/>
      <c r="CX520" s="244">
        <f>+IF(DM520=0,0,IF(5*DM520/DM507&lt;2,2,5*DM520/DM507))</f>
        <v>0</v>
      </c>
      <c r="CY520" s="202">
        <f t="shared" si="84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5"/>
        <v>0</v>
      </c>
      <c r="DE520" s="246">
        <f>+DB507*DB520+DC507*DC520+DD507*DD520</f>
        <v>0</v>
      </c>
      <c r="DF520" s="190"/>
      <c r="DG520" s="243"/>
      <c r="DH520" s="202">
        <f t="shared" si="83"/>
        <v>0</v>
      </c>
      <c r="DI520" s="202">
        <f t="shared" si="86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7"/>
        <v>0</v>
      </c>
      <c r="DS520" s="397"/>
      <c r="DT520" s="397"/>
      <c r="DU520" s="398"/>
      <c r="DV520" s="391"/>
      <c r="DW520" s="253">
        <f t="shared" si="88"/>
        <v>0</v>
      </c>
      <c r="DX520" s="399"/>
      <c r="DY520" s="399"/>
      <c r="DZ520" s="400"/>
      <c r="EA520" s="391"/>
      <c r="EB520" s="401">
        <f t="shared" si="89"/>
        <v>0</v>
      </c>
      <c r="EC520" s="402"/>
      <c r="ED520" s="402"/>
      <c r="EE520" s="403"/>
      <c r="EF520" s="216">
        <v>0</v>
      </c>
      <c r="EG520" s="216">
        <v>0</v>
      </c>
      <c r="EH520" s="216">
        <v>0</v>
      </c>
      <c r="EI520" s="216">
        <v>0</v>
      </c>
      <c r="EJ520" s="566">
        <v>0</v>
      </c>
    </row>
    <row r="521" spans="1:140">
      <c r="A521" s="20">
        <f t="shared" si="90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0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1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2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1"/>
        <v>0</v>
      </c>
      <c r="CW521" s="243"/>
      <c r="CX521" s="244">
        <f>+IF(DM521=0,0,IF(5*DM521/DM507&lt;2,2,5*DM521/DM507))</f>
        <v>0</v>
      </c>
      <c r="CY521" s="202">
        <f t="shared" si="84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5"/>
        <v>0</v>
      </c>
      <c r="DE521" s="246">
        <f>+DB507*DB521+DC507*DC521+DD507*DD521</f>
        <v>0</v>
      </c>
      <c r="DF521" s="190"/>
      <c r="DG521" s="243"/>
      <c r="DH521" s="202">
        <f t="shared" si="83"/>
        <v>0</v>
      </c>
      <c r="DI521" s="202">
        <f t="shared" si="86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7"/>
        <v>0</v>
      </c>
      <c r="DS521" s="397"/>
      <c r="DT521" s="397"/>
      <c r="DU521" s="398"/>
      <c r="DV521" s="391"/>
      <c r="DW521" s="253">
        <f t="shared" si="88"/>
        <v>0</v>
      </c>
      <c r="DX521" s="399"/>
      <c r="DY521" s="399"/>
      <c r="DZ521" s="400"/>
      <c r="EA521" s="391"/>
      <c r="EB521" s="401">
        <f t="shared" si="89"/>
        <v>0</v>
      </c>
      <c r="EC521" s="402"/>
      <c r="ED521" s="402"/>
      <c r="EE521" s="403"/>
      <c r="EF521" s="216">
        <v>0</v>
      </c>
      <c r="EG521" s="216">
        <v>0</v>
      </c>
      <c r="EH521" s="216">
        <v>0</v>
      </c>
      <c r="EI521" s="216">
        <v>0</v>
      </c>
      <c r="EJ521" s="566">
        <v>0</v>
      </c>
    </row>
    <row r="522" spans="1:140">
      <c r="A522" s="20">
        <f t="shared" si="90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0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1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2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1"/>
        <v>0</v>
      </c>
      <c r="CW522" s="243"/>
      <c r="CX522" s="244">
        <f>+IF(DM522=0,0,IF(5*DM522/DM507&lt;2,2,5*DM522/DM507))</f>
        <v>0</v>
      </c>
      <c r="CY522" s="202">
        <f t="shared" si="84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5"/>
        <v>0</v>
      </c>
      <c r="DE522" s="246">
        <f>+DB507*DB522+DC507*DC522+DD507*DD522</f>
        <v>0</v>
      </c>
      <c r="DF522" s="190"/>
      <c r="DG522" s="243"/>
      <c r="DH522" s="202">
        <f t="shared" si="83"/>
        <v>0</v>
      </c>
      <c r="DI522" s="202">
        <f t="shared" si="86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7"/>
        <v>0</v>
      </c>
      <c r="DS522" s="397"/>
      <c r="DT522" s="397"/>
      <c r="DU522" s="398"/>
      <c r="DV522" s="391"/>
      <c r="DW522" s="253">
        <f t="shared" si="88"/>
        <v>0</v>
      </c>
      <c r="DX522" s="399"/>
      <c r="DY522" s="399"/>
      <c r="DZ522" s="400"/>
      <c r="EA522" s="391"/>
      <c r="EB522" s="401">
        <f t="shared" si="89"/>
        <v>0</v>
      </c>
      <c r="EC522" s="402"/>
      <c r="ED522" s="402"/>
      <c r="EE522" s="403"/>
      <c r="EF522" s="216">
        <v>0</v>
      </c>
      <c r="EG522" s="216">
        <v>0</v>
      </c>
      <c r="EH522" s="216">
        <v>0</v>
      </c>
      <c r="EI522" s="216">
        <v>0</v>
      </c>
      <c r="EJ522" s="566">
        <v>0</v>
      </c>
    </row>
    <row r="523" spans="1:140">
      <c r="A523" s="20">
        <f t="shared" si="90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0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1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2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1"/>
        <v>0</v>
      </c>
      <c r="CW523" s="243"/>
      <c r="CX523" s="244">
        <f>+IF(DM523=0,0,IF(5*DM523/DM507&lt;2,2,5*DM523/DM507))</f>
        <v>0</v>
      </c>
      <c r="CY523" s="202">
        <f t="shared" si="84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5"/>
        <v>0</v>
      </c>
      <c r="DE523" s="246">
        <f>+DB507*DB523+DC507*DC523+DD507*DD523</f>
        <v>0</v>
      </c>
      <c r="DF523" s="190"/>
      <c r="DG523" s="243"/>
      <c r="DH523" s="202">
        <f t="shared" si="83"/>
        <v>0</v>
      </c>
      <c r="DI523" s="202">
        <f t="shared" si="86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7"/>
        <v>0</v>
      </c>
      <c r="DS523" s="397"/>
      <c r="DT523" s="397"/>
      <c r="DU523" s="398"/>
      <c r="DV523" s="391"/>
      <c r="DW523" s="253">
        <f t="shared" si="88"/>
        <v>0</v>
      </c>
      <c r="DX523" s="399"/>
      <c r="DY523" s="399"/>
      <c r="DZ523" s="400"/>
      <c r="EA523" s="391"/>
      <c r="EB523" s="401">
        <f t="shared" si="89"/>
        <v>0</v>
      </c>
      <c r="EC523" s="402"/>
      <c r="ED523" s="402"/>
      <c r="EE523" s="403"/>
      <c r="EF523" s="216">
        <v>0</v>
      </c>
      <c r="EG523" s="216">
        <v>0</v>
      </c>
      <c r="EH523" s="216">
        <v>0</v>
      </c>
      <c r="EI523" s="216">
        <v>0</v>
      </c>
      <c r="EJ523" s="566">
        <v>0</v>
      </c>
    </row>
    <row r="524" spans="1:140">
      <c r="A524" s="20">
        <f t="shared" si="90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0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1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2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1"/>
        <v>0</v>
      </c>
      <c r="CW524" s="243"/>
      <c r="CX524" s="244">
        <f>+IF(DM524=0,0,IF(5*DM524/DM507&lt;2,2,5*DM524/DM507))</f>
        <v>0</v>
      </c>
      <c r="CY524" s="202">
        <f t="shared" si="84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5"/>
        <v>0</v>
      </c>
      <c r="DE524" s="246">
        <f>+DB507*DB524+DC507*DC524+DD507*DD524</f>
        <v>0</v>
      </c>
      <c r="DF524" s="190"/>
      <c r="DG524" s="243"/>
      <c r="DH524" s="202">
        <f t="shared" si="83"/>
        <v>0</v>
      </c>
      <c r="DI524" s="202">
        <f t="shared" si="86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7"/>
        <v>0</v>
      </c>
      <c r="DS524" s="397"/>
      <c r="DT524" s="397"/>
      <c r="DU524" s="398"/>
      <c r="DV524" s="391"/>
      <c r="DW524" s="253">
        <f t="shared" si="88"/>
        <v>0</v>
      </c>
      <c r="DX524" s="399"/>
      <c r="DY524" s="399"/>
      <c r="DZ524" s="400"/>
      <c r="EA524" s="391"/>
      <c r="EB524" s="401">
        <f t="shared" si="89"/>
        <v>0</v>
      </c>
      <c r="EC524" s="402"/>
      <c r="ED524" s="402"/>
      <c r="EE524" s="403"/>
      <c r="EF524" s="216">
        <v>0</v>
      </c>
      <c r="EG524" s="216">
        <v>0</v>
      </c>
      <c r="EH524" s="216">
        <v>0</v>
      </c>
      <c r="EI524" s="216">
        <v>0</v>
      </c>
      <c r="EJ524" s="566">
        <v>0</v>
      </c>
    </row>
    <row r="525" spans="1:140">
      <c r="A525" s="20">
        <f t="shared" si="90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0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1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2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1"/>
        <v>0</v>
      </c>
      <c r="CW525" s="243"/>
      <c r="CX525" s="244">
        <f>+IF(DM525=0,0,IF(5*DM525/DM507&lt;2,2,5*DM525/DM507))</f>
        <v>0</v>
      </c>
      <c r="CY525" s="202">
        <f t="shared" si="84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5"/>
        <v>0</v>
      </c>
      <c r="DE525" s="246">
        <f>+DB507*DB525+DC507*DC525+DD507*DD525</f>
        <v>0</v>
      </c>
      <c r="DF525" s="190"/>
      <c r="DG525" s="243"/>
      <c r="DH525" s="202">
        <f t="shared" si="83"/>
        <v>0</v>
      </c>
      <c r="DI525" s="202">
        <f t="shared" si="86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7"/>
        <v>0</v>
      </c>
      <c r="DS525" s="397"/>
      <c r="DT525" s="397"/>
      <c r="DU525" s="398"/>
      <c r="DV525" s="391"/>
      <c r="DW525" s="253">
        <f t="shared" si="88"/>
        <v>0</v>
      </c>
      <c r="DX525" s="399"/>
      <c r="DY525" s="399"/>
      <c r="DZ525" s="400"/>
      <c r="EA525" s="391"/>
      <c r="EB525" s="401">
        <f t="shared" si="89"/>
        <v>0</v>
      </c>
      <c r="EC525" s="402"/>
      <c r="ED525" s="402"/>
      <c r="EE525" s="403"/>
      <c r="EF525" s="216">
        <v>0</v>
      </c>
      <c r="EG525" s="216">
        <v>0</v>
      </c>
      <c r="EH525" s="216">
        <v>0</v>
      </c>
      <c r="EI525" s="216">
        <v>0</v>
      </c>
      <c r="EJ525" s="566">
        <v>0</v>
      </c>
    </row>
    <row r="526" spans="1:140">
      <c r="A526" s="20">
        <f t="shared" si="90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0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1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2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1"/>
        <v>0</v>
      </c>
      <c r="CW526" s="243"/>
      <c r="CX526" s="244">
        <f>+IF(DM526=0,0,IF(5*DM526/DM507&lt;2,2,5*DM526/DM507))</f>
        <v>0</v>
      </c>
      <c r="CY526" s="202">
        <f t="shared" si="84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5"/>
        <v>0</v>
      </c>
      <c r="DE526" s="246">
        <f>+DB507*DB526+DC507*DC526+DD507*DD526</f>
        <v>0</v>
      </c>
      <c r="DF526" s="190"/>
      <c r="DG526" s="243"/>
      <c r="DH526" s="202">
        <f t="shared" si="83"/>
        <v>0</v>
      </c>
      <c r="DI526" s="202">
        <f t="shared" si="86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7"/>
        <v>0</v>
      </c>
      <c r="DS526" s="397"/>
      <c r="DT526" s="397"/>
      <c r="DU526" s="398"/>
      <c r="DV526" s="391"/>
      <c r="DW526" s="253">
        <f t="shared" si="88"/>
        <v>0</v>
      </c>
      <c r="DX526" s="399"/>
      <c r="DY526" s="399"/>
      <c r="DZ526" s="400"/>
      <c r="EA526" s="391"/>
      <c r="EB526" s="401">
        <f t="shared" si="89"/>
        <v>0</v>
      </c>
      <c r="EC526" s="402"/>
      <c r="ED526" s="402"/>
      <c r="EE526" s="403"/>
      <c r="EF526" s="216">
        <v>0</v>
      </c>
      <c r="EG526" s="216">
        <v>0</v>
      </c>
      <c r="EH526" s="216">
        <v>0</v>
      </c>
      <c r="EI526" s="216">
        <v>0</v>
      </c>
      <c r="EJ526" s="566">
        <v>0</v>
      </c>
    </row>
    <row r="527" spans="1:140">
      <c r="A527" s="20">
        <f t="shared" si="90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0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1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2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1"/>
        <v>0</v>
      </c>
      <c r="CW527" s="243"/>
      <c r="CX527" s="244">
        <f>+IF(DM527=0,0,IF(5*DM527/DM507&lt;2,2,5*DM527/DM507))</f>
        <v>0</v>
      </c>
      <c r="CY527" s="202">
        <f t="shared" si="84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5"/>
        <v>0</v>
      </c>
      <c r="DE527" s="246">
        <f>+DB507*DB527+DC507*DC527+DD507*DD527</f>
        <v>0</v>
      </c>
      <c r="DF527" s="190"/>
      <c r="DG527" s="243"/>
      <c r="DH527" s="202">
        <f t="shared" si="83"/>
        <v>0</v>
      </c>
      <c r="DI527" s="202">
        <f t="shared" si="86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7"/>
        <v>0</v>
      </c>
      <c r="DS527" s="397"/>
      <c r="DT527" s="397"/>
      <c r="DU527" s="398"/>
      <c r="DV527" s="391"/>
      <c r="DW527" s="253">
        <f t="shared" si="88"/>
        <v>0</v>
      </c>
      <c r="DX527" s="399"/>
      <c r="DY527" s="399"/>
      <c r="DZ527" s="400"/>
      <c r="EA527" s="391"/>
      <c r="EB527" s="401">
        <f t="shared" si="89"/>
        <v>0</v>
      </c>
      <c r="EC527" s="402"/>
      <c r="ED527" s="402"/>
      <c r="EE527" s="403"/>
      <c r="EF527" s="216">
        <v>0</v>
      </c>
      <c r="EG527" s="216">
        <v>0</v>
      </c>
      <c r="EH527" s="216">
        <v>0</v>
      </c>
      <c r="EI527" s="216">
        <v>0</v>
      </c>
      <c r="EJ527" s="566">
        <v>0</v>
      </c>
    </row>
    <row r="528" spans="1:140">
      <c r="A528" s="20">
        <f t="shared" si="90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0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1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2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1"/>
        <v>0</v>
      </c>
      <c r="CW528" s="243"/>
      <c r="CX528" s="244">
        <f>+IF(DM528=0,0,IF(5*DM528/DM507&lt;2,2,5*DM528/DM507))</f>
        <v>0</v>
      </c>
      <c r="CY528" s="202">
        <f t="shared" si="84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5"/>
        <v>0</v>
      </c>
      <c r="DE528" s="246">
        <f>+DB507*DB528+DC507*DC528+DD507*DD528</f>
        <v>0</v>
      </c>
      <c r="DF528" s="190"/>
      <c r="DG528" s="243"/>
      <c r="DH528" s="202">
        <f t="shared" si="83"/>
        <v>0</v>
      </c>
      <c r="DI528" s="202">
        <f t="shared" si="86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7"/>
        <v>0</v>
      </c>
      <c r="DS528" s="397"/>
      <c r="DT528" s="397"/>
      <c r="DU528" s="398"/>
      <c r="DV528" s="391"/>
      <c r="DW528" s="253">
        <f t="shared" si="88"/>
        <v>0</v>
      </c>
      <c r="DX528" s="399"/>
      <c r="DY528" s="399"/>
      <c r="DZ528" s="400"/>
      <c r="EA528" s="391"/>
      <c r="EB528" s="401">
        <f t="shared" si="89"/>
        <v>0</v>
      </c>
      <c r="EC528" s="402"/>
      <c r="ED528" s="402"/>
      <c r="EE528" s="403"/>
      <c r="EF528" s="216">
        <v>0</v>
      </c>
      <c r="EG528" s="216">
        <v>0</v>
      </c>
      <c r="EH528" s="216">
        <v>0</v>
      </c>
      <c r="EI528" s="216">
        <v>0</v>
      </c>
      <c r="EJ528" s="566">
        <v>0</v>
      </c>
    </row>
    <row r="529" spans="1:140">
      <c r="A529" s="20">
        <f t="shared" si="90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0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1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2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1"/>
        <v>0</v>
      </c>
      <c r="CW529" s="243"/>
      <c r="CX529" s="244">
        <f>+IF(DM529=0,0,IF(5*DM529/DM507&lt;2,2,5*DM529/DM507))</f>
        <v>0</v>
      </c>
      <c r="CY529" s="202">
        <f t="shared" si="84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5"/>
        <v>0</v>
      </c>
      <c r="DE529" s="246">
        <f>+DB507*DB529+DC507*DC529+DD507*DD529</f>
        <v>0</v>
      </c>
      <c r="DF529" s="190"/>
      <c r="DG529" s="243"/>
      <c r="DH529" s="202">
        <f t="shared" si="83"/>
        <v>0</v>
      </c>
      <c r="DI529" s="202">
        <f t="shared" si="86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7"/>
        <v>0</v>
      </c>
      <c r="DS529" s="397"/>
      <c r="DT529" s="397"/>
      <c r="DU529" s="398"/>
      <c r="DV529" s="391"/>
      <c r="DW529" s="253">
        <f t="shared" si="88"/>
        <v>0</v>
      </c>
      <c r="DX529" s="399"/>
      <c r="DY529" s="399"/>
      <c r="DZ529" s="400"/>
      <c r="EA529" s="391"/>
      <c r="EB529" s="401">
        <f t="shared" si="89"/>
        <v>0</v>
      </c>
      <c r="EC529" s="402"/>
      <c r="ED529" s="402"/>
      <c r="EE529" s="403"/>
      <c r="EF529" s="216">
        <v>0</v>
      </c>
      <c r="EG529" s="216">
        <v>0</v>
      </c>
      <c r="EH529" s="216">
        <v>0</v>
      </c>
      <c r="EI529" s="216">
        <v>0</v>
      </c>
      <c r="EJ529" s="566">
        <v>0</v>
      </c>
    </row>
    <row r="530" spans="1:140">
      <c r="A530" s="20">
        <f t="shared" si="90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0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1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2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1"/>
        <v>0</v>
      </c>
      <c r="CW530" s="243"/>
      <c r="CX530" s="244">
        <f>+IF(DM530=0,0,IF(5*DM530/DM507&lt;2,2,5*DM530/DM507))</f>
        <v>0</v>
      </c>
      <c r="CY530" s="202">
        <f t="shared" si="84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5"/>
        <v>0</v>
      </c>
      <c r="DE530" s="246">
        <f>+DB507*DB530+DC507*DC530+DD507*DD530</f>
        <v>0</v>
      </c>
      <c r="DF530" s="190"/>
      <c r="DG530" s="243"/>
      <c r="DH530" s="202">
        <f t="shared" si="83"/>
        <v>0</v>
      </c>
      <c r="DI530" s="202">
        <f t="shared" si="86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7"/>
        <v>0</v>
      </c>
      <c r="DS530" s="397"/>
      <c r="DT530" s="397"/>
      <c r="DU530" s="398"/>
      <c r="DV530" s="391"/>
      <c r="DW530" s="253">
        <f t="shared" si="88"/>
        <v>0</v>
      </c>
      <c r="DX530" s="399"/>
      <c r="DY530" s="399"/>
      <c r="DZ530" s="400"/>
      <c r="EA530" s="391"/>
      <c r="EB530" s="401">
        <f t="shared" si="89"/>
        <v>0</v>
      </c>
      <c r="EC530" s="402"/>
      <c r="ED530" s="402"/>
      <c r="EE530" s="403"/>
      <c r="EF530" s="216">
        <v>0</v>
      </c>
      <c r="EG530" s="216">
        <v>0</v>
      </c>
      <c r="EH530" s="216">
        <v>0</v>
      </c>
      <c r="EI530" s="216">
        <v>0</v>
      </c>
      <c r="EJ530" s="566">
        <v>0</v>
      </c>
    </row>
    <row r="531" spans="1:140">
      <c r="A531" s="20">
        <f t="shared" si="90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0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1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2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1"/>
        <v>0</v>
      </c>
      <c r="CW531" s="243"/>
      <c r="CX531" s="244">
        <f>+IF(DM531=0,0,IF(5*DM531/DM507&lt;2,2,5*DM531/DM507))</f>
        <v>0</v>
      </c>
      <c r="CY531" s="202">
        <f t="shared" si="84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5"/>
        <v>0</v>
      </c>
      <c r="DE531" s="246">
        <f>+DB507*DB531+DC507*DC531+DD507*DD531</f>
        <v>0</v>
      </c>
      <c r="DF531" s="190"/>
      <c r="DG531" s="243"/>
      <c r="DH531" s="202">
        <f t="shared" si="83"/>
        <v>0</v>
      </c>
      <c r="DI531" s="202">
        <f t="shared" si="86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7"/>
        <v>0</v>
      </c>
      <c r="DS531" s="397"/>
      <c r="DT531" s="397"/>
      <c r="DU531" s="398"/>
      <c r="DV531" s="391"/>
      <c r="DW531" s="253">
        <f t="shared" si="88"/>
        <v>0</v>
      </c>
      <c r="DX531" s="399"/>
      <c r="DY531" s="399"/>
      <c r="DZ531" s="400"/>
      <c r="EA531" s="391"/>
      <c r="EB531" s="401">
        <f t="shared" si="89"/>
        <v>0</v>
      </c>
      <c r="EC531" s="402"/>
      <c r="ED531" s="402"/>
      <c r="EE531" s="403"/>
      <c r="EF531" s="216">
        <v>0</v>
      </c>
      <c r="EG531" s="216">
        <v>0</v>
      </c>
      <c r="EH531" s="216">
        <v>0</v>
      </c>
      <c r="EI531" s="216">
        <v>0</v>
      </c>
      <c r="EJ531" s="566">
        <v>0</v>
      </c>
    </row>
    <row r="532" spans="1:140">
      <c r="A532" s="20">
        <f t="shared" si="90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0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1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2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1"/>
        <v>0</v>
      </c>
      <c r="CW532" s="243"/>
      <c r="CX532" s="244">
        <f>+IF(DM532=0,0,IF(5*DM532/DM507&lt;2,2,5*DM532/DM507))</f>
        <v>0</v>
      </c>
      <c r="CY532" s="202">
        <f t="shared" si="84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5"/>
        <v>0</v>
      </c>
      <c r="DE532" s="246">
        <f>+DB507*DB532+DC507*DC532+DD507*DD532</f>
        <v>0</v>
      </c>
      <c r="DF532" s="190"/>
      <c r="DG532" s="243"/>
      <c r="DH532" s="202">
        <f t="shared" si="83"/>
        <v>0</v>
      </c>
      <c r="DI532" s="202">
        <f t="shared" si="86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7"/>
        <v>0</v>
      </c>
      <c r="DS532" s="397"/>
      <c r="DT532" s="397"/>
      <c r="DU532" s="398"/>
      <c r="DV532" s="391"/>
      <c r="DW532" s="253">
        <f t="shared" si="88"/>
        <v>0</v>
      </c>
      <c r="DX532" s="399"/>
      <c r="DY532" s="399"/>
      <c r="DZ532" s="400"/>
      <c r="EA532" s="391"/>
      <c r="EB532" s="401">
        <f t="shared" si="89"/>
        <v>0</v>
      </c>
      <c r="EC532" s="402"/>
      <c r="ED532" s="402"/>
      <c r="EE532" s="403"/>
      <c r="EF532" s="216">
        <v>0</v>
      </c>
      <c r="EG532" s="216">
        <v>0</v>
      </c>
      <c r="EH532" s="216">
        <v>0</v>
      </c>
      <c r="EI532" s="216">
        <v>0</v>
      </c>
      <c r="EJ532" s="566">
        <v>0</v>
      </c>
    </row>
    <row r="533" spans="1:140">
      <c r="A533" s="20">
        <f t="shared" si="90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0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1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2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1"/>
        <v>0</v>
      </c>
      <c r="CW533" s="243"/>
      <c r="CX533" s="244">
        <f>+IF(DM533=0,0,IF(5*DM533/DM507&lt;2,2,5*DM533/DM507))</f>
        <v>0</v>
      </c>
      <c r="CY533" s="202">
        <f t="shared" si="84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5"/>
        <v>0</v>
      </c>
      <c r="DE533" s="246">
        <f>+DB507*DB533+DC507*DC533+DD507*DD533</f>
        <v>0</v>
      </c>
      <c r="DF533" s="190"/>
      <c r="DG533" s="243"/>
      <c r="DH533" s="202">
        <f t="shared" si="83"/>
        <v>0</v>
      </c>
      <c r="DI533" s="202">
        <f t="shared" si="86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7"/>
        <v>0</v>
      </c>
      <c r="DS533" s="397"/>
      <c r="DT533" s="397"/>
      <c r="DU533" s="398"/>
      <c r="DV533" s="391"/>
      <c r="DW533" s="253">
        <f t="shared" si="88"/>
        <v>0</v>
      </c>
      <c r="DX533" s="399"/>
      <c r="DY533" s="399"/>
      <c r="DZ533" s="400"/>
      <c r="EA533" s="391"/>
      <c r="EB533" s="401">
        <f t="shared" si="89"/>
        <v>0</v>
      </c>
      <c r="EC533" s="402"/>
      <c r="ED533" s="402"/>
      <c r="EE533" s="403"/>
      <c r="EF533" s="216">
        <v>0</v>
      </c>
      <c r="EG533" s="216">
        <v>0</v>
      </c>
      <c r="EH533" s="216">
        <v>0</v>
      </c>
      <c r="EI533" s="216">
        <v>0</v>
      </c>
      <c r="EJ533" s="566">
        <v>0</v>
      </c>
    </row>
    <row r="534" spans="1:140">
      <c r="A534" s="20">
        <f t="shared" si="90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0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1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2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1"/>
        <v>0</v>
      </c>
      <c r="CW534" s="243"/>
      <c r="CX534" s="244">
        <f>+IF(DM534=0,0,IF(5*DM534/DM507&lt;2,2,5*DM534/DM507))</f>
        <v>0</v>
      </c>
      <c r="CY534" s="202">
        <f t="shared" si="84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5"/>
        <v>0</v>
      </c>
      <c r="DE534" s="246">
        <f>+DB507*DB534+DC507*DC534+DD507*DD534</f>
        <v>0</v>
      </c>
      <c r="DF534" s="190"/>
      <c r="DG534" s="243"/>
      <c r="DH534" s="202">
        <f t="shared" si="83"/>
        <v>0</v>
      </c>
      <c r="DI534" s="202">
        <f t="shared" si="86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7"/>
        <v>0</v>
      </c>
      <c r="DS534" s="397"/>
      <c r="DT534" s="397"/>
      <c r="DU534" s="398"/>
      <c r="DV534" s="391"/>
      <c r="DW534" s="253">
        <f t="shared" si="88"/>
        <v>0</v>
      </c>
      <c r="DX534" s="399"/>
      <c r="DY534" s="399"/>
      <c r="DZ534" s="400"/>
      <c r="EA534" s="391"/>
      <c r="EB534" s="401">
        <f t="shared" si="89"/>
        <v>0</v>
      </c>
      <c r="EC534" s="402"/>
      <c r="ED534" s="402"/>
      <c r="EE534" s="403"/>
      <c r="EF534" s="216">
        <v>0</v>
      </c>
      <c r="EG534" s="216">
        <v>0</v>
      </c>
      <c r="EH534" s="216">
        <v>0</v>
      </c>
      <c r="EI534" s="216">
        <v>0</v>
      </c>
      <c r="EJ534" s="566">
        <v>0</v>
      </c>
    </row>
    <row r="535" spans="1:140">
      <c r="A535" s="20">
        <f t="shared" si="90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0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1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2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1"/>
        <v>0</v>
      </c>
      <c r="CW535" s="243"/>
      <c r="CX535" s="244">
        <f>+IF(DM535=0,0,IF(5*DM535/DM507&lt;2,2,5*DM535/DM507))</f>
        <v>0</v>
      </c>
      <c r="CY535" s="202">
        <f t="shared" si="84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5"/>
        <v>0</v>
      </c>
      <c r="DE535" s="246">
        <f>+DB507*DB535+DC507*DC535+DD507*DD535</f>
        <v>0</v>
      </c>
      <c r="DF535" s="190"/>
      <c r="DG535" s="243"/>
      <c r="DH535" s="202">
        <f t="shared" si="83"/>
        <v>0</v>
      </c>
      <c r="DI535" s="202">
        <f t="shared" si="86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7"/>
        <v>0</v>
      </c>
      <c r="DS535" s="397"/>
      <c r="DT535" s="397"/>
      <c r="DU535" s="398"/>
      <c r="DV535" s="391"/>
      <c r="DW535" s="253">
        <f t="shared" si="88"/>
        <v>0</v>
      </c>
      <c r="DX535" s="399"/>
      <c r="DY535" s="399"/>
      <c r="DZ535" s="400"/>
      <c r="EA535" s="391"/>
      <c r="EB535" s="401">
        <f t="shared" si="89"/>
        <v>0</v>
      </c>
      <c r="EC535" s="402"/>
      <c r="ED535" s="402"/>
      <c r="EE535" s="403"/>
      <c r="EF535" s="216">
        <v>0</v>
      </c>
      <c r="EG535" s="216">
        <v>0</v>
      </c>
      <c r="EH535" s="216">
        <v>0</v>
      </c>
      <c r="EI535" s="216">
        <v>0</v>
      </c>
      <c r="EJ535" s="566">
        <v>0</v>
      </c>
    </row>
    <row r="536" spans="1:140">
      <c r="A536" s="20">
        <f t="shared" si="90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0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1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2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1"/>
        <v>0</v>
      </c>
      <c r="CW536" s="243"/>
      <c r="CX536" s="244">
        <f>+IF(DM536=0,0,IF(5*DM536/DM507&lt;2,2,5*DM536/DM507))</f>
        <v>0</v>
      </c>
      <c r="CY536" s="202">
        <f t="shared" si="84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5"/>
        <v>0</v>
      </c>
      <c r="DE536" s="246">
        <f>+DB507*DB536+DC507*DC536+DD507*DD536</f>
        <v>0</v>
      </c>
      <c r="DF536" s="190"/>
      <c r="DG536" s="243"/>
      <c r="DH536" s="202">
        <f t="shared" si="83"/>
        <v>0</v>
      </c>
      <c r="DI536" s="202">
        <f t="shared" si="86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7"/>
        <v>0</v>
      </c>
      <c r="DS536" s="397"/>
      <c r="DT536" s="397"/>
      <c r="DU536" s="398"/>
      <c r="DV536" s="391"/>
      <c r="DW536" s="253">
        <f t="shared" si="88"/>
        <v>0</v>
      </c>
      <c r="DX536" s="399"/>
      <c r="DY536" s="399"/>
      <c r="DZ536" s="400"/>
      <c r="EA536" s="391"/>
      <c r="EB536" s="401">
        <f t="shared" si="89"/>
        <v>0</v>
      </c>
      <c r="EC536" s="402"/>
      <c r="ED536" s="402"/>
      <c r="EE536" s="403"/>
      <c r="EF536" s="216">
        <v>0</v>
      </c>
      <c r="EG536" s="216">
        <v>0</v>
      </c>
      <c r="EH536" s="216">
        <v>0</v>
      </c>
      <c r="EI536" s="216">
        <v>0</v>
      </c>
      <c r="EJ536" s="566">
        <v>0</v>
      </c>
    </row>
    <row r="537" spans="1:140">
      <c r="A537" s="20">
        <f t="shared" si="90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0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1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2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1"/>
        <v>0</v>
      </c>
      <c r="CW537" s="243"/>
      <c r="CX537" s="244">
        <f>+IF(DM537=0,0,IF(5*DM537/DM507&lt;2,2,5*DM537/DM507))</f>
        <v>0</v>
      </c>
      <c r="CY537" s="202">
        <f t="shared" si="84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5"/>
        <v>0</v>
      </c>
      <c r="DE537" s="246">
        <f>+DB507*DB537+DC507*DC537+DD507*DD537</f>
        <v>0</v>
      </c>
      <c r="DF537" s="190"/>
      <c r="DG537" s="243"/>
      <c r="DH537" s="202">
        <f t="shared" si="83"/>
        <v>0</v>
      </c>
      <c r="DI537" s="202">
        <f t="shared" si="86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7"/>
        <v>0</v>
      </c>
      <c r="DS537" s="397"/>
      <c r="DT537" s="397"/>
      <c r="DU537" s="398"/>
      <c r="DV537" s="391"/>
      <c r="DW537" s="253">
        <f t="shared" si="88"/>
        <v>0</v>
      </c>
      <c r="DX537" s="399"/>
      <c r="DY537" s="399"/>
      <c r="DZ537" s="400"/>
      <c r="EA537" s="391"/>
      <c r="EB537" s="401">
        <f t="shared" si="89"/>
        <v>0</v>
      </c>
      <c r="EC537" s="402"/>
      <c r="ED537" s="402"/>
      <c r="EE537" s="403"/>
      <c r="EF537" s="216">
        <v>0</v>
      </c>
      <c r="EG537" s="216">
        <v>0</v>
      </c>
      <c r="EH537" s="216">
        <v>0</v>
      </c>
      <c r="EI537" s="216">
        <v>0</v>
      </c>
      <c r="EJ537" s="566">
        <v>0</v>
      </c>
    </row>
    <row r="538" spans="1:140">
      <c r="A538" s="20">
        <f t="shared" si="90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0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1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2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1"/>
        <v>0</v>
      </c>
      <c r="CW538" s="243"/>
      <c r="CX538" s="244">
        <f>+IF(DM538=0,0,IF(5*DM538/DM507&lt;2,2,5*DM538/DM507))</f>
        <v>0</v>
      </c>
      <c r="CY538" s="202">
        <f t="shared" si="84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5"/>
        <v>0</v>
      </c>
      <c r="DE538" s="246">
        <f>+DB507*DB538+DC507*DC538+DD507*DD538</f>
        <v>0</v>
      </c>
      <c r="DF538" s="190"/>
      <c r="DG538" s="243"/>
      <c r="DH538" s="202">
        <f t="shared" si="83"/>
        <v>0</v>
      </c>
      <c r="DI538" s="202">
        <f t="shared" si="86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7"/>
        <v>0</v>
      </c>
      <c r="DS538" s="397"/>
      <c r="DT538" s="397"/>
      <c r="DU538" s="398"/>
      <c r="DV538" s="391"/>
      <c r="DW538" s="253">
        <f t="shared" si="88"/>
        <v>0</v>
      </c>
      <c r="DX538" s="399"/>
      <c r="DY538" s="399"/>
      <c r="DZ538" s="400"/>
      <c r="EA538" s="391"/>
      <c r="EB538" s="401">
        <f t="shared" si="89"/>
        <v>0</v>
      </c>
      <c r="EC538" s="402"/>
      <c r="ED538" s="402"/>
      <c r="EE538" s="403"/>
      <c r="EF538" s="216">
        <v>0</v>
      </c>
      <c r="EG538" s="216">
        <v>0</v>
      </c>
      <c r="EH538" s="216">
        <v>0</v>
      </c>
      <c r="EI538" s="216">
        <v>0</v>
      </c>
      <c r="EJ538" s="566">
        <v>0</v>
      </c>
    </row>
    <row r="539" spans="1:140">
      <c r="A539" s="20">
        <f t="shared" si="90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0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1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2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1"/>
        <v>0</v>
      </c>
      <c r="CW539" s="243"/>
      <c r="CX539" s="244">
        <f>+IF(DM539=0,0,IF(5*DM539/DM507&lt;2,2,5*DM539/DM507))</f>
        <v>0</v>
      </c>
      <c r="CY539" s="202">
        <f t="shared" si="84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5"/>
        <v>0</v>
      </c>
      <c r="DE539" s="246">
        <f>+DB507*DB539+DC507*DC539+DD507*DD539</f>
        <v>0</v>
      </c>
      <c r="DF539" s="190"/>
      <c r="DG539" s="243"/>
      <c r="DH539" s="202">
        <f t="shared" si="83"/>
        <v>0</v>
      </c>
      <c r="DI539" s="202">
        <f t="shared" si="86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7"/>
        <v>0</v>
      </c>
      <c r="DS539" s="397"/>
      <c r="DT539" s="397"/>
      <c r="DU539" s="398"/>
      <c r="DV539" s="391"/>
      <c r="DW539" s="253">
        <f t="shared" si="88"/>
        <v>0</v>
      </c>
      <c r="DX539" s="399"/>
      <c r="DY539" s="399"/>
      <c r="DZ539" s="400"/>
      <c r="EA539" s="391"/>
      <c r="EB539" s="401">
        <f t="shared" si="89"/>
        <v>0</v>
      </c>
      <c r="EC539" s="402"/>
      <c r="ED539" s="402"/>
      <c r="EE539" s="403"/>
      <c r="EF539" s="216">
        <v>0</v>
      </c>
      <c r="EG539" s="216">
        <v>0</v>
      </c>
      <c r="EH539" s="216">
        <v>0</v>
      </c>
      <c r="EI539" s="216">
        <v>0</v>
      </c>
      <c r="EJ539" s="566">
        <v>0</v>
      </c>
    </row>
    <row r="540" spans="1:140">
      <c r="A540" s="20">
        <f t="shared" si="90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0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1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2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1"/>
        <v>0</v>
      </c>
      <c r="CW540" s="243"/>
      <c r="CX540" s="244">
        <f>+IF(DM540=0,0,IF(5*DM540/DM507&lt;2,2,5*DM540/DM507))</f>
        <v>0</v>
      </c>
      <c r="CY540" s="202">
        <f t="shared" si="84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5"/>
        <v>0</v>
      </c>
      <c r="DE540" s="246">
        <f>+DB507*DB540+DC507*DC540+DD507*DD540</f>
        <v>0</v>
      </c>
      <c r="DF540" s="190"/>
      <c r="DG540" s="243"/>
      <c r="DH540" s="202">
        <f t="shared" si="83"/>
        <v>0</v>
      </c>
      <c r="DI540" s="202">
        <f t="shared" si="86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7"/>
        <v>0</v>
      </c>
      <c r="DS540" s="397"/>
      <c r="DT540" s="397"/>
      <c r="DU540" s="398"/>
      <c r="DV540" s="391"/>
      <c r="DW540" s="253">
        <f t="shared" si="88"/>
        <v>0</v>
      </c>
      <c r="DX540" s="399"/>
      <c r="DY540" s="399"/>
      <c r="DZ540" s="400"/>
      <c r="EA540" s="391"/>
      <c r="EB540" s="401">
        <f t="shared" si="89"/>
        <v>0</v>
      </c>
      <c r="EC540" s="402"/>
      <c r="ED540" s="402"/>
      <c r="EE540" s="403"/>
      <c r="EF540" s="216">
        <v>0</v>
      </c>
      <c r="EG540" s="216">
        <v>0</v>
      </c>
      <c r="EH540" s="216">
        <v>0</v>
      </c>
      <c r="EI540" s="216">
        <v>0</v>
      </c>
      <c r="EJ540" s="566">
        <v>0</v>
      </c>
    </row>
    <row r="541" spans="1:140">
      <c r="A541" s="20">
        <f t="shared" si="90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0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1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2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1"/>
        <v>0</v>
      </c>
      <c r="CW541" s="243"/>
      <c r="CX541" s="244">
        <f>+IF(DM541=0,0,IF(5*DM541/DM507&lt;2,2,5*DM541/DM507))</f>
        <v>0</v>
      </c>
      <c r="CY541" s="202">
        <f t="shared" si="84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5"/>
        <v>0</v>
      </c>
      <c r="DE541" s="246">
        <f>+DB507*DB541+DC507*DC541+DD507*DD541</f>
        <v>0</v>
      </c>
      <c r="DF541" s="190"/>
      <c r="DG541" s="243"/>
      <c r="DH541" s="202">
        <f t="shared" si="83"/>
        <v>0</v>
      </c>
      <c r="DI541" s="202">
        <f t="shared" si="86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7"/>
        <v>0</v>
      </c>
      <c r="DS541" s="397"/>
      <c r="DT541" s="397"/>
      <c r="DU541" s="398"/>
      <c r="DV541" s="391"/>
      <c r="DW541" s="253">
        <f t="shared" si="88"/>
        <v>0</v>
      </c>
      <c r="DX541" s="399"/>
      <c r="DY541" s="399"/>
      <c r="DZ541" s="400"/>
      <c r="EA541" s="391"/>
      <c r="EB541" s="401">
        <f t="shared" si="89"/>
        <v>0</v>
      </c>
      <c r="EC541" s="402"/>
      <c r="ED541" s="402"/>
      <c r="EE541" s="403"/>
      <c r="EF541" s="216">
        <v>0</v>
      </c>
      <c r="EG541" s="216">
        <v>0</v>
      </c>
      <c r="EH541" s="216">
        <v>0</v>
      </c>
      <c r="EI541" s="216">
        <v>0</v>
      </c>
      <c r="EJ541" s="566">
        <v>0</v>
      </c>
    </row>
    <row r="542" spans="1:140">
      <c r="A542" s="20">
        <f t="shared" si="90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0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1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2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1"/>
        <v>0</v>
      </c>
      <c r="CW542" s="243"/>
      <c r="CX542" s="244">
        <f>+IF(DM542=0,0,IF(5*DM542/DM507&lt;2,2,5*DM542/DM507))</f>
        <v>0</v>
      </c>
      <c r="CY542" s="202">
        <f t="shared" si="84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5"/>
        <v>0</v>
      </c>
      <c r="DE542" s="246">
        <f>+DB507*DB542+DC507*DC542+DD507*DD542</f>
        <v>0</v>
      </c>
      <c r="DF542" s="190"/>
      <c r="DG542" s="243"/>
      <c r="DH542" s="202">
        <f t="shared" si="83"/>
        <v>0</v>
      </c>
      <c r="DI542" s="202">
        <f t="shared" si="86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7"/>
        <v>0</v>
      </c>
      <c r="DS542" s="397"/>
      <c r="DT542" s="397"/>
      <c r="DU542" s="398"/>
      <c r="DV542" s="391"/>
      <c r="DW542" s="253">
        <f t="shared" si="88"/>
        <v>0</v>
      </c>
      <c r="DX542" s="399"/>
      <c r="DY542" s="399"/>
      <c r="DZ542" s="400"/>
      <c r="EA542" s="391"/>
      <c r="EB542" s="401">
        <f t="shared" si="89"/>
        <v>0</v>
      </c>
      <c r="EC542" s="402"/>
      <c r="ED542" s="402"/>
      <c r="EE542" s="403"/>
      <c r="EF542" s="216">
        <v>0</v>
      </c>
      <c r="EG542" s="216">
        <v>0</v>
      </c>
      <c r="EH542" s="216">
        <v>0</v>
      </c>
      <c r="EI542" s="216">
        <v>0</v>
      </c>
      <c r="EJ542" s="566">
        <v>0</v>
      </c>
    </row>
    <row r="543" spans="1:140">
      <c r="A543" s="20">
        <f t="shared" si="90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0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1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2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1"/>
        <v>0</v>
      </c>
      <c r="CW543" s="243"/>
      <c r="CX543" s="244">
        <f>+IF(DM543=0,0,IF(5*DM543/DM507&lt;2,2,5*DM543/DM507))</f>
        <v>0</v>
      </c>
      <c r="CY543" s="202">
        <f t="shared" si="84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5"/>
        <v>0</v>
      </c>
      <c r="DE543" s="246">
        <f>+DB507*DB543+DC507*DC543+DD507*DD543</f>
        <v>0</v>
      </c>
      <c r="DF543" s="190"/>
      <c r="DG543" s="243"/>
      <c r="DH543" s="202">
        <f t="shared" si="83"/>
        <v>0</v>
      </c>
      <c r="DI543" s="202">
        <f t="shared" si="86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7"/>
        <v>0</v>
      </c>
      <c r="DS543" s="397"/>
      <c r="DT543" s="397"/>
      <c r="DU543" s="398"/>
      <c r="DV543" s="391"/>
      <c r="DW543" s="253">
        <f t="shared" si="88"/>
        <v>0</v>
      </c>
      <c r="DX543" s="399"/>
      <c r="DY543" s="399"/>
      <c r="DZ543" s="400"/>
      <c r="EA543" s="391"/>
      <c r="EB543" s="401">
        <f t="shared" si="89"/>
        <v>0</v>
      </c>
      <c r="EC543" s="402"/>
      <c r="ED543" s="402"/>
      <c r="EE543" s="403"/>
      <c r="EF543" s="216">
        <v>0</v>
      </c>
      <c r="EG543" s="216">
        <v>0</v>
      </c>
      <c r="EH543" s="216">
        <v>0</v>
      </c>
      <c r="EI543" s="216">
        <v>0</v>
      </c>
      <c r="EJ543" s="566">
        <v>0</v>
      </c>
    </row>
    <row r="544" spans="1:140">
      <c r="A544" s="20">
        <f t="shared" si="90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0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1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2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1"/>
        <v>0</v>
      </c>
      <c r="CW544" s="243"/>
      <c r="CX544" s="244">
        <f>+IF(DM544=0,0,IF(5*DM544/DM507&lt;2,2,5*DM544/DM507))</f>
        <v>0</v>
      </c>
      <c r="CY544" s="202">
        <f t="shared" si="84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5"/>
        <v>0</v>
      </c>
      <c r="DE544" s="246">
        <f>+DB507*DB544+DC507*DC544+DD507*DD544</f>
        <v>0</v>
      </c>
      <c r="DF544" s="190"/>
      <c r="DG544" s="243"/>
      <c r="DH544" s="202">
        <f t="shared" si="83"/>
        <v>0</v>
      </c>
      <c r="DI544" s="202">
        <f t="shared" si="86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7"/>
        <v>0</v>
      </c>
      <c r="DS544" s="397"/>
      <c r="DT544" s="397"/>
      <c r="DU544" s="398"/>
      <c r="DV544" s="391"/>
      <c r="DW544" s="253">
        <f t="shared" si="88"/>
        <v>0</v>
      </c>
      <c r="DX544" s="399"/>
      <c r="DY544" s="399"/>
      <c r="DZ544" s="400"/>
      <c r="EA544" s="391"/>
      <c r="EB544" s="401">
        <f t="shared" si="89"/>
        <v>0</v>
      </c>
      <c r="EC544" s="402"/>
      <c r="ED544" s="402"/>
      <c r="EE544" s="403"/>
      <c r="EF544" s="216">
        <v>0</v>
      </c>
      <c r="EG544" s="216">
        <v>0</v>
      </c>
      <c r="EH544" s="216">
        <v>0</v>
      </c>
      <c r="EI544" s="216">
        <v>0</v>
      </c>
      <c r="EJ544" s="566">
        <v>0</v>
      </c>
    </row>
    <row r="545" spans="1:140">
      <c r="A545" s="20">
        <f t="shared" si="90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0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1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2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1"/>
        <v>0</v>
      </c>
      <c r="CW545" s="243"/>
      <c r="CX545" s="244">
        <f>+IF(DM545=0,0,IF(5*DM545/DM507&lt;2,2,5*DM545/DM507))</f>
        <v>0</v>
      </c>
      <c r="CY545" s="202">
        <f t="shared" si="84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5"/>
        <v>0</v>
      </c>
      <c r="DE545" s="246">
        <f>+DB507*DB545+DC507*DC545+DD507*DD545</f>
        <v>0</v>
      </c>
      <c r="DF545" s="190"/>
      <c r="DG545" s="243"/>
      <c r="DH545" s="202">
        <f t="shared" si="83"/>
        <v>0</v>
      </c>
      <c r="DI545" s="202">
        <f t="shared" si="86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7"/>
        <v>0</v>
      </c>
      <c r="DS545" s="397"/>
      <c r="DT545" s="397"/>
      <c r="DU545" s="398"/>
      <c r="DV545" s="391"/>
      <c r="DW545" s="253">
        <f t="shared" si="88"/>
        <v>0</v>
      </c>
      <c r="DX545" s="399"/>
      <c r="DY545" s="399"/>
      <c r="DZ545" s="400"/>
      <c r="EA545" s="391"/>
      <c r="EB545" s="401">
        <f t="shared" si="89"/>
        <v>0</v>
      </c>
      <c r="EC545" s="402"/>
      <c r="ED545" s="402"/>
      <c r="EE545" s="403"/>
      <c r="EF545" s="216">
        <v>0</v>
      </c>
      <c r="EG545" s="216">
        <v>0</v>
      </c>
      <c r="EH545" s="216">
        <v>0</v>
      </c>
      <c r="EI545" s="216">
        <v>0</v>
      </c>
      <c r="EJ545" s="566">
        <v>0</v>
      </c>
    </row>
    <row r="546" spans="1:140">
      <c r="A546" s="20">
        <f t="shared" si="90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0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1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2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1"/>
        <v>0</v>
      </c>
      <c r="CW546" s="243"/>
      <c r="CX546" s="244">
        <f>+IF(DM546=0,0,IF(5*DM546/DM507&lt;2,2,5*DM546/DM507))</f>
        <v>0</v>
      </c>
      <c r="CY546" s="202">
        <f t="shared" si="84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5"/>
        <v>0</v>
      </c>
      <c r="DE546" s="246">
        <f>+DB507*DB546+DC507*DC546+DD507*DD546</f>
        <v>0</v>
      </c>
      <c r="DF546" s="190"/>
      <c r="DG546" s="243"/>
      <c r="DH546" s="202">
        <f t="shared" si="83"/>
        <v>0</v>
      </c>
      <c r="DI546" s="202">
        <f t="shared" si="86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7"/>
        <v>0</v>
      </c>
      <c r="DS546" s="397"/>
      <c r="DT546" s="397"/>
      <c r="DU546" s="398"/>
      <c r="DV546" s="391"/>
      <c r="DW546" s="253">
        <f t="shared" si="88"/>
        <v>0</v>
      </c>
      <c r="DX546" s="399"/>
      <c r="DY546" s="399"/>
      <c r="DZ546" s="400"/>
      <c r="EA546" s="391"/>
      <c r="EB546" s="401">
        <f t="shared" si="89"/>
        <v>0</v>
      </c>
      <c r="EC546" s="402"/>
      <c r="ED546" s="402"/>
      <c r="EE546" s="403"/>
      <c r="EF546" s="216">
        <v>0</v>
      </c>
      <c r="EG546" s="216">
        <v>0</v>
      </c>
      <c r="EH546" s="216">
        <v>0</v>
      </c>
      <c r="EI546" s="216">
        <v>0</v>
      </c>
      <c r="EJ546" s="566">
        <v>0</v>
      </c>
    </row>
    <row r="547" spans="1:140">
      <c r="A547" s="20">
        <f t="shared" si="90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0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1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2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1"/>
        <v>0</v>
      </c>
      <c r="CW547" s="243"/>
      <c r="CX547" s="244">
        <f>+IF(DM547=0,0,IF(5*DM547/DM507&lt;2,2,5*DM547/DM507))</f>
        <v>0</v>
      </c>
      <c r="CY547" s="202">
        <f t="shared" si="84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5"/>
        <v>0</v>
      </c>
      <c r="DE547" s="246">
        <f>+DB507*DB547+DC507*DC547+DD507*DD547</f>
        <v>0</v>
      </c>
      <c r="DF547" s="190"/>
      <c r="DG547" s="243"/>
      <c r="DH547" s="202">
        <f t="shared" si="83"/>
        <v>0</v>
      </c>
      <c r="DI547" s="202">
        <f t="shared" si="86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7"/>
        <v>0</v>
      </c>
      <c r="DS547" s="397"/>
      <c r="DT547" s="397"/>
      <c r="DU547" s="398"/>
      <c r="DV547" s="391"/>
      <c r="DW547" s="253">
        <f t="shared" si="88"/>
        <v>0</v>
      </c>
      <c r="DX547" s="399"/>
      <c r="DY547" s="399"/>
      <c r="DZ547" s="400"/>
      <c r="EA547" s="391"/>
      <c r="EB547" s="401">
        <f t="shared" si="89"/>
        <v>0</v>
      </c>
      <c r="EC547" s="402"/>
      <c r="ED547" s="402"/>
      <c r="EE547" s="403"/>
      <c r="EF547" s="216">
        <v>0</v>
      </c>
      <c r="EG547" s="216">
        <v>0</v>
      </c>
      <c r="EH547" s="216">
        <v>0</v>
      </c>
      <c r="EI547" s="216">
        <v>0</v>
      </c>
      <c r="EJ547" s="566">
        <v>0</v>
      </c>
    </row>
    <row r="548" spans="1:140">
      <c r="A548" s="20">
        <f t="shared" si="90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0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1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2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1"/>
        <v>0</v>
      </c>
      <c r="CW548" s="243"/>
      <c r="CX548" s="244">
        <f>+IF(DM548=0,0,IF(5*DM548/DM507&lt;2,2,5*DM548/DM507))</f>
        <v>0</v>
      </c>
      <c r="CY548" s="202">
        <f t="shared" si="84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5"/>
        <v>0</v>
      </c>
      <c r="DE548" s="246">
        <f>+DB507*DB548+DC507*DC548+DD507*DD548</f>
        <v>0</v>
      </c>
      <c r="DF548" s="190"/>
      <c r="DG548" s="243"/>
      <c r="DH548" s="202">
        <f t="shared" si="83"/>
        <v>0</v>
      </c>
      <c r="DI548" s="202">
        <f t="shared" si="86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7"/>
        <v>0</v>
      </c>
      <c r="DS548" s="397"/>
      <c r="DT548" s="397"/>
      <c r="DU548" s="398"/>
      <c r="DV548" s="391"/>
      <c r="DW548" s="253">
        <f t="shared" si="88"/>
        <v>0</v>
      </c>
      <c r="DX548" s="399"/>
      <c r="DY548" s="399"/>
      <c r="DZ548" s="400"/>
      <c r="EA548" s="391"/>
      <c r="EB548" s="401">
        <f t="shared" si="89"/>
        <v>0</v>
      </c>
      <c r="EC548" s="402"/>
      <c r="ED548" s="402"/>
      <c r="EE548" s="403"/>
      <c r="EF548" s="216">
        <v>0</v>
      </c>
      <c r="EG548" s="216">
        <v>0</v>
      </c>
      <c r="EH548" s="216">
        <v>0</v>
      </c>
      <c r="EI548" s="216">
        <v>0</v>
      </c>
      <c r="EJ548" s="566">
        <v>0</v>
      </c>
    </row>
    <row r="549" spans="1:140">
      <c r="A549" s="20">
        <f t="shared" si="90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0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1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2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1"/>
        <v>0</v>
      </c>
      <c r="CW549" s="243"/>
      <c r="CX549" s="244">
        <f>+IF(DM549=0,0,IF(5*DM549/DM507&lt;2,2,5*DM549/DM507))</f>
        <v>0</v>
      </c>
      <c r="CY549" s="202">
        <f t="shared" si="84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5"/>
        <v>0</v>
      </c>
      <c r="DE549" s="246">
        <f>+DB507*DB549+DC507*DC549+DD507*DD549</f>
        <v>0</v>
      </c>
      <c r="DF549" s="190"/>
      <c r="DG549" s="243"/>
      <c r="DH549" s="202">
        <f t="shared" si="83"/>
        <v>0</v>
      </c>
      <c r="DI549" s="202">
        <f t="shared" si="86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7"/>
        <v>0</v>
      </c>
      <c r="DS549" s="397"/>
      <c r="DT549" s="397"/>
      <c r="DU549" s="398"/>
      <c r="DV549" s="391"/>
      <c r="DW549" s="253">
        <f t="shared" si="88"/>
        <v>0</v>
      </c>
      <c r="DX549" s="399"/>
      <c r="DY549" s="399"/>
      <c r="DZ549" s="400"/>
      <c r="EA549" s="391"/>
      <c r="EB549" s="401">
        <f t="shared" si="89"/>
        <v>0</v>
      </c>
      <c r="EC549" s="402"/>
      <c r="ED549" s="402"/>
      <c r="EE549" s="403"/>
      <c r="EF549" s="216">
        <v>0</v>
      </c>
      <c r="EG549" s="216">
        <v>0</v>
      </c>
      <c r="EH549" s="216">
        <v>0</v>
      </c>
      <c r="EI549" s="216">
        <v>0</v>
      </c>
      <c r="EJ549" s="566"/>
    </row>
    <row r="550" spans="1:140">
      <c r="A550" s="20">
        <f t="shared" si="90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0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1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2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1"/>
        <v>0</v>
      </c>
      <c r="CW550" s="243"/>
      <c r="CX550" s="244">
        <f>+IF(DM550=0,0,IF(5*DM550/DM507&lt;2,2,5*DM550/DM507))</f>
        <v>0</v>
      </c>
      <c r="CY550" s="202">
        <f t="shared" si="84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5"/>
        <v>0</v>
      </c>
      <c r="DE550" s="246">
        <f>+DB507*DB550+DC507*DC550+DD507*DD550</f>
        <v>0</v>
      </c>
      <c r="DF550" s="190"/>
      <c r="DG550" s="243"/>
      <c r="DH550" s="202">
        <f t="shared" si="83"/>
        <v>0</v>
      </c>
      <c r="DI550" s="202">
        <f t="shared" si="86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7"/>
        <v>0</v>
      </c>
      <c r="DS550" s="397"/>
      <c r="DT550" s="397"/>
      <c r="DU550" s="398"/>
      <c r="DV550" s="391"/>
      <c r="DW550" s="253">
        <f t="shared" si="88"/>
        <v>0</v>
      </c>
      <c r="DX550" s="399"/>
      <c r="DY550" s="399"/>
      <c r="DZ550" s="400"/>
      <c r="EA550" s="391"/>
      <c r="EB550" s="401">
        <f t="shared" si="89"/>
        <v>0</v>
      </c>
      <c r="EC550" s="402"/>
      <c r="ED550" s="402"/>
      <c r="EE550" s="403"/>
      <c r="EF550" s="216">
        <v>0</v>
      </c>
      <c r="EG550" s="216">
        <v>0</v>
      </c>
      <c r="EH550" s="216">
        <v>0</v>
      </c>
      <c r="EI550" s="216">
        <v>0</v>
      </c>
      <c r="EJ550" s="566"/>
    </row>
    <row r="551" spans="1:140">
      <c r="A551" s="20">
        <f t="shared" si="90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0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1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2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1"/>
        <v>0</v>
      </c>
      <c r="CW551" s="243"/>
      <c r="CX551" s="244">
        <f>+IF(DM551=0,0,IF(5*DM551/DM507&lt;2,2,5*DM551/DM507))</f>
        <v>0</v>
      </c>
      <c r="CY551" s="202">
        <f t="shared" si="84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5"/>
        <v>0</v>
      </c>
      <c r="DE551" s="246">
        <f>+DB507*DB551+DC507*DC551+DD507*DD551</f>
        <v>0</v>
      </c>
      <c r="DF551" s="190"/>
      <c r="DG551" s="243"/>
      <c r="DH551" s="202">
        <f t="shared" si="83"/>
        <v>0</v>
      </c>
      <c r="DI551" s="202">
        <f t="shared" si="86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7"/>
        <v>0</v>
      </c>
      <c r="DS551" s="397"/>
      <c r="DT551" s="397"/>
      <c r="DU551" s="398"/>
      <c r="DV551" s="391"/>
      <c r="DW551" s="253">
        <f t="shared" si="88"/>
        <v>0</v>
      </c>
      <c r="DX551" s="399"/>
      <c r="DY551" s="399"/>
      <c r="DZ551" s="400"/>
      <c r="EA551" s="391"/>
      <c r="EB551" s="401">
        <f t="shared" si="89"/>
        <v>0</v>
      </c>
      <c r="EC551" s="402"/>
      <c r="ED551" s="402"/>
      <c r="EE551" s="403"/>
      <c r="EF551" s="216">
        <v>0</v>
      </c>
      <c r="EG551" s="216">
        <v>0</v>
      </c>
      <c r="EH551" s="216">
        <v>0</v>
      </c>
      <c r="EI551" s="216">
        <v>0</v>
      </c>
      <c r="EJ551" s="566"/>
    </row>
    <row r="552" spans="1:140">
      <c r="A552" s="20">
        <f t="shared" si="90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0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1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2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1"/>
        <v>0</v>
      </c>
      <c r="CW552" s="243"/>
      <c r="CX552" s="244">
        <f>+IF(DM552=0,0,IF(5*DM552/DM507&lt;2,2,5*DM552/DM507))</f>
        <v>0</v>
      </c>
      <c r="CY552" s="202">
        <f t="shared" si="84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5"/>
        <v>0</v>
      </c>
      <c r="DE552" s="246">
        <f>+DB507*DB552+DC507*DC552+DD507*DD552</f>
        <v>0</v>
      </c>
      <c r="DF552" s="190"/>
      <c r="DG552" s="243"/>
      <c r="DH552" s="202">
        <f t="shared" si="83"/>
        <v>0</v>
      </c>
      <c r="DI552" s="202">
        <f t="shared" si="86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7"/>
        <v>0</v>
      </c>
      <c r="DS552" s="397"/>
      <c r="DT552" s="397"/>
      <c r="DU552" s="398"/>
      <c r="DV552" s="391"/>
      <c r="DW552" s="253">
        <f t="shared" si="88"/>
        <v>0</v>
      </c>
      <c r="DX552" s="399"/>
      <c r="DY552" s="399"/>
      <c r="DZ552" s="400"/>
      <c r="EA552" s="391"/>
      <c r="EB552" s="401">
        <f t="shared" si="89"/>
        <v>0</v>
      </c>
      <c r="EC552" s="402"/>
      <c r="ED552" s="402"/>
      <c r="EE552" s="403"/>
      <c r="EF552" s="216">
        <v>0</v>
      </c>
      <c r="EG552" s="216">
        <v>0</v>
      </c>
      <c r="EH552" s="216">
        <v>0</v>
      </c>
      <c r="EI552" s="216">
        <v>0</v>
      </c>
      <c r="EJ552" s="566"/>
    </row>
    <row r="553" spans="1:140">
      <c r="A553" s="20">
        <f t="shared" si="90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0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1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2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1"/>
        <v>0</v>
      </c>
      <c r="CW553" s="243"/>
      <c r="CX553" s="244">
        <f>+IF(DM553=0,0,IF(5*DM553/DM507&lt;2,2,5*DM553/DM507))</f>
        <v>0</v>
      </c>
      <c r="CY553" s="202">
        <f t="shared" si="84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5"/>
        <v>0</v>
      </c>
      <c r="DE553" s="246">
        <f>+DB507*DB553+DC507*DC553+DD507*DD553</f>
        <v>0</v>
      </c>
      <c r="DF553" s="190"/>
      <c r="DG553" s="243"/>
      <c r="DH553" s="202">
        <f t="shared" si="83"/>
        <v>0</v>
      </c>
      <c r="DI553" s="202">
        <f t="shared" si="86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7"/>
        <v>0</v>
      </c>
      <c r="DS553" s="397"/>
      <c r="DT553" s="397"/>
      <c r="DU553" s="398"/>
      <c r="DV553" s="391"/>
      <c r="DW553" s="253">
        <f t="shared" si="88"/>
        <v>0</v>
      </c>
      <c r="DX553" s="399"/>
      <c r="DY553" s="399"/>
      <c r="DZ553" s="400"/>
      <c r="EA553" s="391"/>
      <c r="EB553" s="401">
        <f t="shared" si="89"/>
        <v>0</v>
      </c>
      <c r="EC553" s="402"/>
      <c r="ED553" s="402"/>
      <c r="EE553" s="403"/>
      <c r="EF553" s="216">
        <v>0</v>
      </c>
      <c r="EG553" s="216">
        <v>0</v>
      </c>
      <c r="EH553" s="216">
        <v>0</v>
      </c>
      <c r="EI553" s="216">
        <v>0</v>
      </c>
      <c r="EJ553" s="566"/>
    </row>
    <row r="554" spans="1:140">
      <c r="A554" s="20">
        <f t="shared" si="90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0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1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2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1"/>
        <v>0</v>
      </c>
      <c r="CW554" s="243"/>
      <c r="CX554" s="244">
        <f>+IF(DM554=0,0,IF(5*DM554/DM507&lt;2,2,5*DM554/DM507))</f>
        <v>0</v>
      </c>
      <c r="CY554" s="202">
        <f t="shared" si="84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5"/>
        <v>0</v>
      </c>
      <c r="DE554" s="246">
        <f>+DB507*DB554+DC507*DC554+DD507*DD554</f>
        <v>0</v>
      </c>
      <c r="DF554" s="190"/>
      <c r="DG554" s="243"/>
      <c r="DH554" s="202">
        <f t="shared" si="83"/>
        <v>0</v>
      </c>
      <c r="DI554" s="202">
        <f t="shared" si="86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7"/>
        <v>0</v>
      </c>
      <c r="DS554" s="397"/>
      <c r="DT554" s="397"/>
      <c r="DU554" s="398"/>
      <c r="DV554" s="391"/>
      <c r="DW554" s="253">
        <f t="shared" si="88"/>
        <v>0</v>
      </c>
      <c r="DX554" s="399"/>
      <c r="DY554" s="399"/>
      <c r="DZ554" s="400"/>
      <c r="EA554" s="391"/>
      <c r="EB554" s="401">
        <f t="shared" si="89"/>
        <v>0</v>
      </c>
      <c r="EC554" s="402"/>
      <c r="ED554" s="402"/>
      <c r="EE554" s="403"/>
      <c r="EF554" s="216">
        <v>0</v>
      </c>
      <c r="EG554" s="216">
        <v>0</v>
      </c>
      <c r="EH554" s="216">
        <v>0</v>
      </c>
      <c r="EI554" s="216">
        <v>0</v>
      </c>
      <c r="EJ554" s="566"/>
    </row>
    <row r="555" spans="1:140">
      <c r="A555" s="20">
        <f t="shared" si="90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0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1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2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1"/>
        <v>0</v>
      </c>
      <c r="CW555" s="243"/>
      <c r="CX555" s="244">
        <f>+IF(DM555=0,0,IF(5*DM555/DM507&lt;2,2,5*DM555/DM507))</f>
        <v>0</v>
      </c>
      <c r="CY555" s="202">
        <f t="shared" si="84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5"/>
        <v>0</v>
      </c>
      <c r="DE555" s="246">
        <f>+DB507*DB555+DC507*DC555+DD507*DD555</f>
        <v>0</v>
      </c>
      <c r="DF555" s="190"/>
      <c r="DG555" s="243"/>
      <c r="DH555" s="202">
        <f t="shared" si="83"/>
        <v>0</v>
      </c>
      <c r="DI555" s="202">
        <f t="shared" si="86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7"/>
        <v>0</v>
      </c>
      <c r="DS555" s="397"/>
      <c r="DT555" s="397"/>
      <c r="DU555" s="398"/>
      <c r="DV555" s="391"/>
      <c r="DW555" s="253">
        <f t="shared" si="88"/>
        <v>0</v>
      </c>
      <c r="DX555" s="399"/>
      <c r="DY555" s="399"/>
      <c r="DZ555" s="400"/>
      <c r="EA555" s="391"/>
      <c r="EB555" s="401">
        <f t="shared" si="89"/>
        <v>0</v>
      </c>
      <c r="EC555" s="402"/>
      <c r="ED555" s="402"/>
      <c r="EE555" s="403"/>
      <c r="EF555" s="216">
        <v>0</v>
      </c>
      <c r="EG555" s="216">
        <v>0</v>
      </c>
      <c r="EH555" s="216">
        <v>0</v>
      </c>
      <c r="EI555" s="216">
        <v>0</v>
      </c>
      <c r="EJ555" s="566"/>
    </row>
    <row r="556" spans="1:140">
      <c r="A556" s="20">
        <f t="shared" si="90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0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1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2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1"/>
        <v>0</v>
      </c>
      <c r="CW556" s="243"/>
      <c r="CX556" s="244">
        <f>+IF(DM556=0,0,IF(5*DM556/DM507&lt;2,2,5*DM556/DM507))</f>
        <v>0</v>
      </c>
      <c r="CY556" s="202">
        <f t="shared" si="84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5"/>
        <v>0</v>
      </c>
      <c r="DE556" s="246">
        <f>+DB507*DB556+DC507*DC556+DD507*DD556</f>
        <v>0</v>
      </c>
      <c r="DF556" s="190"/>
      <c r="DG556" s="243"/>
      <c r="DH556" s="202">
        <f t="shared" si="83"/>
        <v>0</v>
      </c>
      <c r="DI556" s="202">
        <f t="shared" si="86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7"/>
        <v>0</v>
      </c>
      <c r="DS556" s="397"/>
      <c r="DT556" s="397"/>
      <c r="DU556" s="398"/>
      <c r="DV556" s="391"/>
      <c r="DW556" s="253">
        <f t="shared" si="88"/>
        <v>0</v>
      </c>
      <c r="DX556" s="399"/>
      <c r="DY556" s="399"/>
      <c r="DZ556" s="400"/>
      <c r="EA556" s="391"/>
      <c r="EB556" s="401">
        <f t="shared" si="89"/>
        <v>0</v>
      </c>
      <c r="EC556" s="402"/>
      <c r="ED556" s="402"/>
      <c r="EE556" s="403"/>
      <c r="EF556" s="216">
        <v>0</v>
      </c>
      <c r="EG556" s="216">
        <v>0</v>
      </c>
      <c r="EH556" s="216">
        <v>0</v>
      </c>
      <c r="EI556" s="216">
        <v>0</v>
      </c>
      <c r="EJ556" s="566"/>
    </row>
    <row r="557" spans="1:140">
      <c r="A557" s="20">
        <f t="shared" si="90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0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1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2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1"/>
        <v>0</v>
      </c>
      <c r="CW557" s="243"/>
      <c r="CX557" s="244">
        <f>+IF(DM557=0,0,IF(5*DM557/DM507&lt;2,2,5*DM557/DM507))</f>
        <v>0</v>
      </c>
      <c r="CY557" s="202">
        <f t="shared" si="84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5"/>
        <v>0</v>
      </c>
      <c r="DE557" s="246">
        <f>+DB507*DB557+DC507*DC557+DD507*DD557</f>
        <v>0</v>
      </c>
      <c r="DF557" s="190"/>
      <c r="DG557" s="243"/>
      <c r="DH557" s="202">
        <f t="shared" si="83"/>
        <v>0</v>
      </c>
      <c r="DI557" s="202">
        <f t="shared" si="86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7"/>
        <v>0</v>
      </c>
      <c r="DS557" s="397"/>
      <c r="DT557" s="397"/>
      <c r="DU557" s="398"/>
      <c r="DV557" s="391"/>
      <c r="DW557" s="253">
        <f t="shared" si="88"/>
        <v>0</v>
      </c>
      <c r="DX557" s="399"/>
      <c r="DY557" s="399"/>
      <c r="DZ557" s="400"/>
      <c r="EA557" s="391"/>
      <c r="EB557" s="401">
        <f t="shared" si="89"/>
        <v>0</v>
      </c>
      <c r="EC557" s="402"/>
      <c r="ED557" s="402"/>
      <c r="EE557" s="403"/>
      <c r="EF557" s="216">
        <v>0</v>
      </c>
      <c r="EG557" s="216">
        <v>0</v>
      </c>
      <c r="EH557" s="216">
        <v>0</v>
      </c>
      <c r="EI557" s="216">
        <v>0</v>
      </c>
      <c r="EJ557" s="566"/>
    </row>
    <row r="558" spans="1:140" ht="16.5" thickBot="1">
      <c r="A558" s="20">
        <f t="shared" si="90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0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1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2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1"/>
        <v>0</v>
      </c>
      <c r="CW558" s="404"/>
      <c r="CX558" s="244">
        <f>+IF(DM558=0,0,IF(5*DM558/DM507&lt;2,2,5*DM558/DM507))</f>
        <v>0</v>
      </c>
      <c r="CY558" s="202">
        <f t="shared" si="84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5"/>
        <v>0</v>
      </c>
      <c r="DE558" s="316">
        <f>+DB507*DB558+DC507*DC558+DD507*DD558</f>
        <v>0</v>
      </c>
      <c r="DF558" s="190"/>
      <c r="DG558" s="312"/>
      <c r="DH558" s="202">
        <f t="shared" si="83"/>
        <v>0</v>
      </c>
      <c r="DI558" s="314">
        <f t="shared" si="86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7"/>
        <v>0</v>
      </c>
      <c r="DS558" s="406"/>
      <c r="DT558" s="406"/>
      <c r="DU558" s="407"/>
      <c r="DV558" s="408"/>
      <c r="DW558" s="322">
        <f t="shared" si="88"/>
        <v>0</v>
      </c>
      <c r="DX558" s="409"/>
      <c r="DY558" s="409"/>
      <c r="DZ558" s="410"/>
      <c r="EA558" s="408"/>
      <c r="EB558" s="411">
        <f t="shared" si="89"/>
        <v>0</v>
      </c>
      <c r="EC558" s="412"/>
      <c r="ED558" s="412"/>
      <c r="EE558" s="413"/>
      <c r="EF558" s="72">
        <v>0</v>
      </c>
      <c r="EG558" s="72">
        <v>0</v>
      </c>
      <c r="EH558" s="72">
        <v>0</v>
      </c>
      <c r="EI558" s="72">
        <v>0</v>
      </c>
      <c r="EJ558" s="566"/>
    </row>
    <row r="559" spans="1:140" ht="61.5" thickTop="1" thickBot="1">
      <c r="A559" s="459" t="s">
        <v>181</v>
      </c>
      <c r="B559" s="460">
        <f ca="1">TODAY()</f>
        <v>43775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Nota promedio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2">+COUNTIF(AZ509:AZ558,1)</f>
        <v>0</v>
      </c>
      <c r="BA559" s="342">
        <f t="shared" si="92"/>
        <v>0</v>
      </c>
      <c r="BB559" s="342">
        <f t="shared" si="92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1072" t="str">
        <f>+CX503</f>
        <v>Recuperan</v>
      </c>
      <c r="CY559" s="1072"/>
      <c r="CZ559" s="360">
        <f>COUNTIF(CZ509:CZ558,"bj")</f>
        <v>0</v>
      </c>
      <c r="DA559" s="361"/>
      <c r="DB559" s="362"/>
      <c r="DC559" s="1073" t="str">
        <f>+CX559</f>
        <v>Recuperan</v>
      </c>
      <c r="DD559" s="1073"/>
      <c r="DE559" s="363">
        <f>COUNTIF(DE509:DE558,"bj")</f>
        <v>0</v>
      </c>
      <c r="DF559" s="364"/>
      <c r="DG559" s="362"/>
      <c r="DH559" s="1073" t="str">
        <f>+CX559</f>
        <v>Recuperan</v>
      </c>
      <c r="DI559" s="1073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3">+COUNTIF(DS509:DS558,"&gt;0")</f>
        <v>0</v>
      </c>
      <c r="DT559" s="370">
        <f t="shared" si="93"/>
        <v>0</v>
      </c>
      <c r="DU559" s="371">
        <f t="shared" si="93"/>
        <v>0</v>
      </c>
      <c r="DV559" s="72"/>
      <c r="DW559" s="372">
        <f>+COUNTIF(DW509:DW558,"&gt;0")</f>
        <v>0</v>
      </c>
      <c r="DX559" s="373">
        <f t="shared" ref="DX559:DZ559" si="94">+COUNTIF(DX509:DX558,"&gt;0")</f>
        <v>0</v>
      </c>
      <c r="DY559" s="373">
        <f t="shared" si="94"/>
        <v>0</v>
      </c>
      <c r="DZ559" s="374">
        <f t="shared" si="94"/>
        <v>0</v>
      </c>
      <c r="EA559" s="72"/>
      <c r="EB559" s="375">
        <f>+COUNTIF(EB509:EB558,"&gt;0")</f>
        <v>0</v>
      </c>
      <c r="EC559" s="376">
        <f t="shared" ref="EC559:EE559" si="95">+COUNTIF(EC509:EC558,"&gt;0")</f>
        <v>0</v>
      </c>
      <c r="ED559" s="376">
        <f t="shared" si="95"/>
        <v>0</v>
      </c>
      <c r="EE559" s="377">
        <f t="shared" si="95"/>
        <v>0</v>
      </c>
      <c r="EF559" s="72"/>
      <c r="EG559" s="72"/>
      <c r="EH559" s="72"/>
      <c r="EI559" s="72"/>
      <c r="EJ559" s="566"/>
    </row>
    <row r="560" spans="1:140" ht="16.5" thickTop="1"/>
  </sheetData>
  <mergeCells count="297"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</mergeCells>
  <conditionalFormatting sqref="P269:P278">
    <cfRule type="cellIs" dxfId="1488" priority="909" operator="equal">
      <formula>1</formula>
    </cfRule>
  </conditionalFormatting>
  <conditionalFormatting sqref="O266:O268">
    <cfRule type="cellIs" dxfId="1487" priority="897" operator="equal">
      <formula>1</formula>
    </cfRule>
  </conditionalFormatting>
  <conditionalFormatting sqref="AK265">
    <cfRule type="cellIs" dxfId="1486" priority="839" operator="equal">
      <formula>1</formula>
    </cfRule>
  </conditionalFormatting>
  <conditionalFormatting sqref="AK264">
    <cfRule type="cellIs" dxfId="1485" priority="838" operator="equal">
      <formula>1</formula>
    </cfRule>
  </conditionalFormatting>
  <conditionalFormatting sqref="AL228">
    <cfRule type="cellIs" dxfId="1484" priority="857" operator="equal">
      <formula>0</formula>
    </cfRule>
  </conditionalFormatting>
  <conditionalFormatting sqref="BO228">
    <cfRule type="cellIs" dxfId="1483" priority="811" operator="equal">
      <formula>0</formula>
    </cfRule>
  </conditionalFormatting>
  <conditionalFormatting sqref="BN265">
    <cfRule type="cellIs" dxfId="1482" priority="799" operator="equal">
      <formula>1</formula>
    </cfRule>
  </conditionalFormatting>
  <conditionalFormatting sqref="BN264">
    <cfRule type="cellIs" dxfId="1481" priority="798" operator="equal">
      <formula>1</formula>
    </cfRule>
  </conditionalFormatting>
  <conditionalFormatting sqref="DH229:DH278">
    <cfRule type="cellIs" dxfId="1480" priority="779" operator="equal">
      <formula>0</formula>
    </cfRule>
  </conditionalFormatting>
  <conditionalFormatting sqref="DJ229:DJ278">
    <cfRule type="cellIs" dxfId="1479" priority="778" operator="equal">
      <formula>0</formula>
    </cfRule>
  </conditionalFormatting>
  <conditionalFormatting sqref="P311">
    <cfRule type="cellIs" dxfId="1478" priority="769" operator="equal">
      <formula>1</formula>
    </cfRule>
  </conditionalFormatting>
  <conditionalFormatting sqref="P325:P334">
    <cfRule type="cellIs" dxfId="1477" priority="766" operator="equal">
      <formula>0</formula>
    </cfRule>
  </conditionalFormatting>
  <conditionalFormatting sqref="P285:P334">
    <cfRule type="cellIs" dxfId="1476" priority="772" operator="equal">
      <formula>1</formula>
    </cfRule>
  </conditionalFormatting>
  <conditionalFormatting sqref="P310">
    <cfRule type="cellIs" dxfId="1475" priority="771" operator="equal">
      <formula>1</formula>
    </cfRule>
  </conditionalFormatting>
  <conditionalFormatting sqref="P285:P334">
    <cfRule type="cellIs" dxfId="1474" priority="770" operator="equal">
      <formula>0</formula>
    </cfRule>
  </conditionalFormatting>
  <conditionalFormatting sqref="P285:P334">
    <cfRule type="cellIs" dxfId="1473" priority="768" operator="lessThan">
      <formula>2.8</formula>
    </cfRule>
  </conditionalFormatting>
  <conditionalFormatting sqref="P325:P334">
    <cfRule type="cellIs" dxfId="1472" priority="767" operator="equal">
      <formula>1</formula>
    </cfRule>
  </conditionalFormatting>
  <conditionalFormatting sqref="P325:P334">
    <cfRule type="cellIs" dxfId="1471" priority="765" operator="lessThan">
      <formula>2.8</formula>
    </cfRule>
  </conditionalFormatting>
  <conditionalFormatting sqref="P285:P334">
    <cfRule type="cellIs" dxfId="1470" priority="764" operator="equal">
      <formula>0</formula>
    </cfRule>
  </conditionalFormatting>
  <conditionalFormatting sqref="F322:N324">
    <cfRule type="cellIs" dxfId="1469" priority="763" operator="equal">
      <formula>1</formula>
    </cfRule>
  </conditionalFormatting>
  <conditionalFormatting sqref="F285:N308 F310:N324">
    <cfRule type="cellIs" dxfId="1468" priority="762" operator="lessThan">
      <formula>2.8</formula>
    </cfRule>
  </conditionalFormatting>
  <conditionalFormatting sqref="F321:N321">
    <cfRule type="cellIs" dxfId="1467" priority="761" operator="equal">
      <formula>1</formula>
    </cfRule>
  </conditionalFormatting>
  <conditionalFormatting sqref="F320:N320">
    <cfRule type="cellIs" dxfId="1466" priority="760" operator="equal">
      <formula>1</formula>
    </cfRule>
  </conditionalFormatting>
  <conditionalFormatting sqref="F325:N334">
    <cfRule type="cellIs" dxfId="1465" priority="759" operator="equal">
      <formula>1</formula>
    </cfRule>
  </conditionalFormatting>
  <conditionalFormatting sqref="F325:N334">
    <cfRule type="cellIs" dxfId="1464" priority="758" operator="lessThan">
      <formula>2.8</formula>
    </cfRule>
  </conditionalFormatting>
  <conditionalFormatting sqref="F285:N329">
    <cfRule type="cellIs" dxfId="1463" priority="757" operator="lessThan">
      <formula>3</formula>
    </cfRule>
  </conditionalFormatting>
  <conditionalFormatting sqref="F285:N334">
    <cfRule type="cellIs" dxfId="1462" priority="756" operator="equal">
      <formula>0</formula>
    </cfRule>
  </conditionalFormatting>
  <conditionalFormatting sqref="O322:O324">
    <cfRule type="cellIs" dxfId="1461" priority="755" operator="equal">
      <formula>1</formula>
    </cfRule>
  </conditionalFormatting>
  <conditionalFormatting sqref="O285:O329">
    <cfRule type="cellIs" dxfId="1460" priority="754" operator="lessThan">
      <formula>2.8</formula>
    </cfRule>
  </conditionalFormatting>
  <conditionalFormatting sqref="O321">
    <cfRule type="cellIs" dxfId="1459" priority="753" operator="equal">
      <formula>1</formula>
    </cfRule>
  </conditionalFormatting>
  <conditionalFormatting sqref="O320">
    <cfRule type="cellIs" dxfId="1458" priority="752" operator="equal">
      <formula>1</formula>
    </cfRule>
  </conditionalFormatting>
  <conditionalFormatting sqref="O325:O334">
    <cfRule type="cellIs" dxfId="1457" priority="751" operator="equal">
      <formula>1</formula>
    </cfRule>
  </conditionalFormatting>
  <conditionalFormatting sqref="O325:O334">
    <cfRule type="cellIs" dxfId="1456" priority="750" operator="lessThan">
      <formula>2.8</formula>
    </cfRule>
  </conditionalFormatting>
  <conditionalFormatting sqref="O285:O331">
    <cfRule type="cellIs" dxfId="1455" priority="749" operator="lessThan">
      <formula>3</formula>
    </cfRule>
  </conditionalFormatting>
  <conditionalFormatting sqref="O285:O334">
    <cfRule type="cellIs" dxfId="1454" priority="748" operator="equal">
      <formula>0</formula>
    </cfRule>
  </conditionalFormatting>
  <conditionalFormatting sqref="O286:O329">
    <cfRule type="cellIs" dxfId="1453" priority="747" operator="equal">
      <formula>0</formula>
    </cfRule>
  </conditionalFormatting>
  <conditionalFormatting sqref="Y285:Z334">
    <cfRule type="cellIs" dxfId="1452" priority="745" operator="equal">
      <formula>0</formula>
    </cfRule>
  </conditionalFormatting>
  <conditionalFormatting sqref="CB335 CA285:CB334">
    <cfRule type="cellIs" dxfId="1451" priority="744" operator="equal">
      <formula>0</formula>
    </cfRule>
  </conditionalFormatting>
  <conditionalFormatting sqref="CW285:CZ334">
    <cfRule type="cellIs" dxfId="1450" priority="743" operator="equal">
      <formula>0</formula>
    </cfRule>
  </conditionalFormatting>
  <conditionalFormatting sqref="CX285:CX334">
    <cfRule type="cellIs" dxfId="1449" priority="742" operator="equal">
      <formula>0</formula>
    </cfRule>
  </conditionalFormatting>
  <conditionalFormatting sqref="CZ285:CZ334">
    <cfRule type="cellIs" dxfId="1448" priority="741" operator="equal">
      <formula>0</formula>
    </cfRule>
  </conditionalFormatting>
  <conditionalFormatting sqref="CP285:CU334">
    <cfRule type="cellIs" dxfId="1447" priority="740" operator="equal">
      <formula>0</formula>
    </cfRule>
  </conditionalFormatting>
  <conditionalFormatting sqref="AL322:AL324">
    <cfRule type="cellIs" dxfId="1446" priority="739" operator="equal">
      <formula>1</formula>
    </cfRule>
  </conditionalFormatting>
  <conditionalFormatting sqref="AL285:AL329">
    <cfRule type="cellIs" dxfId="1445" priority="738" operator="lessThan">
      <formula>2.8</formula>
    </cfRule>
  </conditionalFormatting>
  <conditionalFormatting sqref="AL321">
    <cfRule type="cellIs" dxfId="1444" priority="737" operator="equal">
      <formula>1</formula>
    </cfRule>
  </conditionalFormatting>
  <conditionalFormatting sqref="AL320">
    <cfRule type="cellIs" dxfId="1443" priority="736" operator="equal">
      <formula>1</formula>
    </cfRule>
  </conditionalFormatting>
  <conditionalFormatting sqref="AL325:AL334">
    <cfRule type="cellIs" dxfId="1442" priority="735" operator="equal">
      <formula>1</formula>
    </cfRule>
  </conditionalFormatting>
  <conditionalFormatting sqref="AL325:AL334">
    <cfRule type="cellIs" dxfId="1441" priority="734" operator="lessThan">
      <formula>2.8</formula>
    </cfRule>
  </conditionalFormatting>
  <conditionalFormatting sqref="AL285:AL331">
    <cfRule type="cellIs" dxfId="1440" priority="733" operator="lessThan">
      <formula>3</formula>
    </cfRule>
  </conditionalFormatting>
  <conditionalFormatting sqref="AL285:AL334">
    <cfRule type="cellIs" dxfId="1439" priority="732" operator="equal">
      <formula>0</formula>
    </cfRule>
  </conditionalFormatting>
  <conditionalFormatting sqref="AL286:AL329">
    <cfRule type="cellIs" dxfId="1438" priority="731" operator="equal">
      <formula>0</formula>
    </cfRule>
  </conditionalFormatting>
  <conditionalFormatting sqref="AM285:AS334">
    <cfRule type="cellIs" dxfId="1437" priority="730" operator="equal">
      <formula>0</formula>
    </cfRule>
  </conditionalFormatting>
  <conditionalFormatting sqref="AX285:BC334">
    <cfRule type="cellIs" dxfId="1436" priority="729" operator="equal">
      <formula>0</formula>
    </cfRule>
  </conditionalFormatting>
  <conditionalFormatting sqref="CE335">
    <cfRule type="cellIs" dxfId="1435" priority="728" operator="equal">
      <formula>0</formula>
    </cfRule>
  </conditionalFormatting>
  <conditionalFormatting sqref="AM285:AM334">
    <cfRule type="cellIs" dxfId="1434" priority="727" operator="equal">
      <formula>0</formula>
    </cfRule>
  </conditionalFormatting>
  <conditionalFormatting sqref="AB320:AJ320">
    <cfRule type="cellIs" dxfId="1433" priority="704" operator="equal">
      <formula>1</formula>
    </cfRule>
  </conditionalFormatting>
  <conditionalFormatting sqref="AB325:AJ334">
    <cfRule type="cellIs" dxfId="1432" priority="703" operator="equal">
      <formula>1</formula>
    </cfRule>
  </conditionalFormatting>
  <conditionalFormatting sqref="Y285:Y334">
    <cfRule type="cellIs" dxfId="1431" priority="726" operator="equal">
      <formula>0</formula>
    </cfRule>
  </conditionalFormatting>
  <conditionalFormatting sqref="CU285:CU334">
    <cfRule type="cellIs" dxfId="1430" priority="725" operator="equal">
      <formula>0</formula>
    </cfRule>
  </conditionalFormatting>
  <conditionalFormatting sqref="CE285:CE334">
    <cfRule type="cellIs" dxfId="1429" priority="724" operator="equal">
      <formula>0</formula>
    </cfRule>
  </conditionalFormatting>
  <conditionalFormatting sqref="AX284:BC284">
    <cfRule type="cellIs" dxfId="1428" priority="723" operator="equal">
      <formula>0</formula>
    </cfRule>
  </conditionalFormatting>
  <conditionalFormatting sqref="F284:O284">
    <cfRule type="cellIs" dxfId="1427" priority="722" operator="equal">
      <formula>0</formula>
    </cfRule>
  </conditionalFormatting>
  <conditionalFormatting sqref="Q284:W284">
    <cfRule type="cellIs" dxfId="1426" priority="720" operator="equal">
      <formula>0</formula>
    </cfRule>
    <cfRule type="cellIs" dxfId="1425" priority="721" operator="equal">
      <formula>0</formula>
    </cfRule>
  </conditionalFormatting>
  <conditionalFormatting sqref="AB284:AK284">
    <cfRule type="cellIs" dxfId="1424" priority="719" operator="equal">
      <formula>0</formula>
    </cfRule>
  </conditionalFormatting>
  <conditionalFormatting sqref="AM284:AS284">
    <cfRule type="cellIs" dxfId="1423" priority="716" operator="equal">
      <formula>0</formula>
    </cfRule>
    <cfRule type="cellIs" dxfId="1422" priority="718" operator="equal">
      <formula>0</formula>
    </cfRule>
  </conditionalFormatting>
  <conditionalFormatting sqref="AT284:AV284">
    <cfRule type="cellIs" dxfId="1421" priority="717" operator="equal">
      <formula>0</formula>
    </cfRule>
  </conditionalFormatting>
  <conditionalFormatting sqref="AL284">
    <cfRule type="cellIs" dxfId="1420" priority="715" operator="equal">
      <formula>0</formula>
    </cfRule>
  </conditionalFormatting>
  <conditionalFormatting sqref="X284:Z284">
    <cfRule type="cellIs" dxfId="1419" priority="714" operator="equal">
      <formula>0</formula>
    </cfRule>
  </conditionalFormatting>
  <conditionalFormatting sqref="P284">
    <cfRule type="cellIs" dxfId="1418" priority="713" operator="equal">
      <formula>0</formula>
    </cfRule>
  </conditionalFormatting>
  <conditionalFormatting sqref="CD285:CD334">
    <cfRule type="cellIs" dxfId="1417" priority="712" operator="equal">
      <formula>0</formula>
    </cfRule>
  </conditionalFormatting>
  <conditionalFormatting sqref="CY285:CY334">
    <cfRule type="cellIs" dxfId="1416" priority="711" operator="equal">
      <formula>0</formula>
    </cfRule>
  </conditionalFormatting>
  <conditionalFormatting sqref="CL285:CN334">
    <cfRule type="cellIs" dxfId="1415" priority="710" operator="equal">
      <formula>0</formula>
    </cfRule>
  </conditionalFormatting>
  <conditionalFormatting sqref="AU285:AU334">
    <cfRule type="cellIs" dxfId="1414" priority="689" operator="equal">
      <formula>0</formula>
    </cfRule>
  </conditionalFormatting>
  <conditionalFormatting sqref="X285:X334">
    <cfRule type="cellIs" dxfId="1413" priority="709" operator="equal">
      <formula>0</formula>
    </cfRule>
  </conditionalFormatting>
  <conditionalFormatting sqref="X285:X334">
    <cfRule type="cellIs" dxfId="1412" priority="708" operator="equal">
      <formula>0</formula>
    </cfRule>
  </conditionalFormatting>
  <conditionalFormatting sqref="AB322:AJ324">
    <cfRule type="cellIs" dxfId="1411" priority="707" operator="equal">
      <formula>1</formula>
    </cfRule>
  </conditionalFormatting>
  <conditionalFormatting sqref="AB285:AJ308 AB310:AJ324">
    <cfRule type="cellIs" dxfId="1410" priority="706" operator="lessThan">
      <formula>2.8</formula>
    </cfRule>
  </conditionalFormatting>
  <conditionalFormatting sqref="AB321:AJ321">
    <cfRule type="cellIs" dxfId="1409" priority="705" operator="equal">
      <formula>1</formula>
    </cfRule>
  </conditionalFormatting>
  <conditionalFormatting sqref="AB325:AJ334">
    <cfRule type="cellIs" dxfId="1408" priority="702" operator="lessThan">
      <formula>2.8</formula>
    </cfRule>
  </conditionalFormatting>
  <conditionalFormatting sqref="AB285:AJ329">
    <cfRule type="cellIs" dxfId="1407" priority="701" operator="lessThan">
      <formula>3</formula>
    </cfRule>
  </conditionalFormatting>
  <conditionalFormatting sqref="AB285:AJ334">
    <cfRule type="cellIs" dxfId="1406" priority="700" operator="equal">
      <formula>0</formula>
    </cfRule>
  </conditionalFormatting>
  <conditionalFormatting sqref="AK322:AK324">
    <cfRule type="cellIs" dxfId="1405" priority="699" operator="equal">
      <formula>1</formula>
    </cfRule>
  </conditionalFormatting>
  <conditionalFormatting sqref="AK285:AK329">
    <cfRule type="cellIs" dxfId="1404" priority="698" operator="lessThan">
      <formula>2.8</formula>
    </cfRule>
  </conditionalFormatting>
  <conditionalFormatting sqref="AK321">
    <cfRule type="cellIs" dxfId="1403" priority="697" operator="equal">
      <formula>1</formula>
    </cfRule>
  </conditionalFormatting>
  <conditionalFormatting sqref="AK320">
    <cfRule type="cellIs" dxfId="1402" priority="696" operator="equal">
      <formula>1</formula>
    </cfRule>
  </conditionalFormatting>
  <conditionalFormatting sqref="AK325:AK334">
    <cfRule type="cellIs" dxfId="1401" priority="695" operator="equal">
      <formula>1</formula>
    </cfRule>
  </conditionalFormatting>
  <conditionalFormatting sqref="AK325:AK334">
    <cfRule type="cellIs" dxfId="1400" priority="694" operator="lessThan">
      <formula>2.8</formula>
    </cfRule>
  </conditionalFormatting>
  <conditionalFormatting sqref="AK285:AK331">
    <cfRule type="cellIs" dxfId="1399" priority="693" operator="lessThan">
      <formula>3</formula>
    </cfRule>
  </conditionalFormatting>
  <conditionalFormatting sqref="AK285:AK334">
    <cfRule type="cellIs" dxfId="1398" priority="692" operator="equal">
      <formula>0</formula>
    </cfRule>
  </conditionalFormatting>
  <conditionalFormatting sqref="AK286:AK329">
    <cfRule type="cellIs" dxfId="1397" priority="691" operator="equal">
      <formula>0</formula>
    </cfRule>
  </conditionalFormatting>
  <conditionalFormatting sqref="AU285:AV334">
    <cfRule type="cellIs" dxfId="1396" priority="690" operator="equal">
      <formula>0</formula>
    </cfRule>
  </conditionalFormatting>
  <conditionalFormatting sqref="BX285:BX334">
    <cfRule type="cellIs" dxfId="1395" priority="649" operator="equal">
      <formula>0</formula>
    </cfRule>
  </conditionalFormatting>
  <conditionalFormatting sqref="AT285:AT334">
    <cfRule type="cellIs" dxfId="1394" priority="688" operator="equal">
      <formula>0</formula>
    </cfRule>
  </conditionalFormatting>
  <conditionalFormatting sqref="AT285:AT334">
    <cfRule type="cellIs" dxfId="1393" priority="687" operator="equal">
      <formula>0</formula>
    </cfRule>
  </conditionalFormatting>
  <conditionalFormatting sqref="BO322:BO324">
    <cfRule type="cellIs" dxfId="1392" priority="686" operator="equal">
      <formula>1</formula>
    </cfRule>
  </conditionalFormatting>
  <conditionalFormatting sqref="BO285:BO329">
    <cfRule type="cellIs" dxfId="1391" priority="685" operator="lessThan">
      <formula>2.8</formula>
    </cfRule>
  </conditionalFormatting>
  <conditionalFormatting sqref="BO321">
    <cfRule type="cellIs" dxfId="1390" priority="684" operator="equal">
      <formula>1</formula>
    </cfRule>
  </conditionalFormatting>
  <conditionalFormatting sqref="BO320">
    <cfRule type="cellIs" dxfId="1389" priority="683" operator="equal">
      <formula>1</formula>
    </cfRule>
  </conditionalFormatting>
  <conditionalFormatting sqref="BO325:BO334">
    <cfRule type="cellIs" dxfId="1388" priority="682" operator="equal">
      <formula>1</formula>
    </cfRule>
  </conditionalFormatting>
  <conditionalFormatting sqref="BO325:BO334">
    <cfRule type="cellIs" dxfId="1387" priority="681" operator="lessThan">
      <formula>2.8</formula>
    </cfRule>
  </conditionalFormatting>
  <conditionalFormatting sqref="BO285:BO331">
    <cfRule type="cellIs" dxfId="1386" priority="680" operator="lessThan">
      <formula>3</formula>
    </cfRule>
  </conditionalFormatting>
  <conditionalFormatting sqref="BO285:BO334">
    <cfRule type="cellIs" dxfId="1385" priority="679" operator="equal">
      <formula>0</formula>
    </cfRule>
  </conditionalFormatting>
  <conditionalFormatting sqref="BO286:BO329">
    <cfRule type="cellIs" dxfId="1384" priority="678" operator="equal">
      <formula>0</formula>
    </cfRule>
  </conditionalFormatting>
  <conditionalFormatting sqref="CH335">
    <cfRule type="cellIs" dxfId="1383" priority="676" operator="equal">
      <formula>0</formula>
    </cfRule>
  </conditionalFormatting>
  <conditionalFormatting sqref="BP285:BP334">
    <cfRule type="cellIs" dxfId="1382" priority="675" operator="equal">
      <formula>0</formula>
    </cfRule>
  </conditionalFormatting>
  <conditionalFormatting sqref="CH285:CH334">
    <cfRule type="cellIs" dxfId="1381" priority="674" operator="equal">
      <formula>0</formula>
    </cfRule>
  </conditionalFormatting>
  <conditionalFormatting sqref="BE284:BN284">
    <cfRule type="cellIs" dxfId="1380" priority="673" operator="equal">
      <formula>0</formula>
    </cfRule>
  </conditionalFormatting>
  <conditionalFormatting sqref="BP284:BV284">
    <cfRule type="cellIs" dxfId="1379" priority="670" operator="equal">
      <formula>0</formula>
    </cfRule>
    <cfRule type="cellIs" dxfId="1378" priority="672" operator="equal">
      <formula>0</formula>
    </cfRule>
  </conditionalFormatting>
  <conditionalFormatting sqref="BW284:BY284">
    <cfRule type="cellIs" dxfId="1377" priority="671" operator="equal">
      <formula>0</formula>
    </cfRule>
  </conditionalFormatting>
  <conditionalFormatting sqref="BO284">
    <cfRule type="cellIs" dxfId="1376" priority="669" operator="equal">
      <formula>0</formula>
    </cfRule>
  </conditionalFormatting>
  <conditionalFormatting sqref="CG285:CG334">
    <cfRule type="cellIs" dxfId="1375" priority="668" operator="equal">
      <formula>0</formula>
    </cfRule>
  </conditionalFormatting>
  <conditionalFormatting sqref="BE322:BM324">
    <cfRule type="cellIs" dxfId="1374" priority="667" operator="equal">
      <formula>1</formula>
    </cfRule>
  </conditionalFormatting>
  <conditionalFormatting sqref="BE285:BM308 BE310:BM324">
    <cfRule type="cellIs" dxfId="1373" priority="666" operator="lessThan">
      <formula>2.8</formula>
    </cfRule>
  </conditionalFormatting>
  <conditionalFormatting sqref="BE321:BM321">
    <cfRule type="cellIs" dxfId="1372" priority="665" operator="equal">
      <formula>1</formula>
    </cfRule>
  </conditionalFormatting>
  <conditionalFormatting sqref="BE320:BM320">
    <cfRule type="cellIs" dxfId="1371" priority="664" operator="equal">
      <formula>1</formula>
    </cfRule>
  </conditionalFormatting>
  <conditionalFormatting sqref="BE325:BM334">
    <cfRule type="cellIs" dxfId="1370" priority="663" operator="equal">
      <formula>1</formula>
    </cfRule>
  </conditionalFormatting>
  <conditionalFormatting sqref="BE325:BM334">
    <cfRule type="cellIs" dxfId="1369" priority="662" operator="lessThan">
      <formula>2.8</formula>
    </cfRule>
  </conditionalFormatting>
  <conditionalFormatting sqref="BE285:BM329">
    <cfRule type="cellIs" dxfId="1368" priority="661" operator="lessThan">
      <formula>3</formula>
    </cfRule>
  </conditionalFormatting>
  <conditionalFormatting sqref="BE285:BM334">
    <cfRule type="cellIs" dxfId="1367" priority="660" operator="equal">
      <formula>0</formula>
    </cfRule>
  </conditionalFormatting>
  <conditionalFormatting sqref="BN322:BN324">
    <cfRule type="cellIs" dxfId="1366" priority="659" operator="equal">
      <formula>1</formula>
    </cfRule>
  </conditionalFormatting>
  <conditionalFormatting sqref="BN285:BN329">
    <cfRule type="cellIs" dxfId="1365" priority="658" operator="lessThan">
      <formula>2.8</formula>
    </cfRule>
  </conditionalFormatting>
  <conditionalFormatting sqref="BN321">
    <cfRule type="cellIs" dxfId="1364" priority="657" operator="equal">
      <formula>1</formula>
    </cfRule>
  </conditionalFormatting>
  <conditionalFormatting sqref="BN320">
    <cfRule type="cellIs" dxfId="1363" priority="656" operator="equal">
      <formula>1</formula>
    </cfRule>
  </conditionalFormatting>
  <conditionalFormatting sqref="BN325:BN334">
    <cfRule type="cellIs" dxfId="1362" priority="655" operator="equal">
      <formula>1</formula>
    </cfRule>
  </conditionalFormatting>
  <conditionalFormatting sqref="BN325:BN334">
    <cfRule type="cellIs" dxfId="1361" priority="654" operator="lessThan">
      <formula>2.8</formula>
    </cfRule>
  </conditionalFormatting>
  <conditionalFormatting sqref="BN285:BN331">
    <cfRule type="cellIs" dxfId="1360" priority="653" operator="lessThan">
      <formula>3</formula>
    </cfRule>
  </conditionalFormatting>
  <conditionalFormatting sqref="BN285:BN334">
    <cfRule type="cellIs" dxfId="1359" priority="652" operator="equal">
      <formula>0</formula>
    </cfRule>
  </conditionalFormatting>
  <conditionalFormatting sqref="BN286:BN329">
    <cfRule type="cellIs" dxfId="1358" priority="651" operator="equal">
      <formula>0</formula>
    </cfRule>
  </conditionalFormatting>
  <conditionalFormatting sqref="BX285:BY334">
    <cfRule type="cellIs" dxfId="1357" priority="650" operator="equal">
      <formula>0</formula>
    </cfRule>
  </conditionalFormatting>
  <conditionalFormatting sqref="BW285:BW334">
    <cfRule type="cellIs" dxfId="1356" priority="648" operator="equal">
      <formula>0</formula>
    </cfRule>
  </conditionalFormatting>
  <conditionalFormatting sqref="BW285:BW334">
    <cfRule type="cellIs" dxfId="1355" priority="647" operator="equal">
      <formula>0</formula>
    </cfRule>
  </conditionalFormatting>
  <conditionalFormatting sqref="CJ285:CJ335">
    <cfRule type="cellIs" dxfId="1354" priority="646" operator="equal">
      <formula>0</formula>
    </cfRule>
  </conditionalFormatting>
  <conditionalFormatting sqref="DE335">
    <cfRule type="cellIs" dxfId="1353" priority="644" operator="equal">
      <formula>0</formula>
    </cfRule>
  </conditionalFormatting>
  <conditionalFormatting sqref="CZ335">
    <cfRule type="cellIs" dxfId="1352" priority="645" operator="equal">
      <formula>0</formula>
    </cfRule>
  </conditionalFormatting>
  <conditionalFormatting sqref="DG285:DJ334">
    <cfRule type="cellIs" dxfId="1351" priority="638" operator="equal">
      <formula>0</formula>
    </cfRule>
  </conditionalFormatting>
  <conditionalFormatting sqref="DH285:DH334">
    <cfRule type="cellIs" dxfId="1350" priority="637" operator="equal">
      <formula>0</formula>
    </cfRule>
  </conditionalFormatting>
  <conditionalFormatting sqref="DJ285:DJ334">
    <cfRule type="cellIs" dxfId="1349" priority="636" operator="equal">
      <formula>0</formula>
    </cfRule>
  </conditionalFormatting>
  <conditionalFormatting sqref="DI285:DI334">
    <cfRule type="cellIs" dxfId="1348" priority="635" operator="equal">
      <formula>0</formula>
    </cfRule>
  </conditionalFormatting>
  <conditionalFormatting sqref="P367">
    <cfRule type="cellIs" dxfId="1347" priority="627" operator="equal">
      <formula>1</formula>
    </cfRule>
  </conditionalFormatting>
  <conditionalFormatting sqref="P381:P390">
    <cfRule type="cellIs" dxfId="1346" priority="623" operator="lessThan">
      <formula>2.8</formula>
    </cfRule>
  </conditionalFormatting>
  <conditionalFormatting sqref="F341:N364 F366:N380">
    <cfRule type="cellIs" dxfId="1345" priority="620" operator="lessThan">
      <formula>2.8</formula>
    </cfRule>
  </conditionalFormatting>
  <conditionalFormatting sqref="F376:N376">
    <cfRule type="cellIs" dxfId="1344" priority="618" operator="equal">
      <formula>1</formula>
    </cfRule>
  </conditionalFormatting>
  <conditionalFormatting sqref="O376">
    <cfRule type="cellIs" dxfId="1343" priority="610" operator="equal">
      <formula>1</formula>
    </cfRule>
  </conditionalFormatting>
  <conditionalFormatting sqref="Y341:Z390">
    <cfRule type="cellIs" dxfId="1342" priority="603" operator="equal">
      <formula>0</formula>
    </cfRule>
  </conditionalFormatting>
  <conditionalFormatting sqref="AL376">
    <cfRule type="cellIs" dxfId="1341" priority="594" operator="equal">
      <formula>1</formula>
    </cfRule>
  </conditionalFormatting>
  <conditionalFormatting sqref="AB340:AK340">
    <cfRule type="cellIs" dxfId="1340" priority="577" operator="equal">
      <formula>0</formula>
    </cfRule>
  </conditionalFormatting>
  <conditionalFormatting sqref="X340:Z340">
    <cfRule type="cellIs" dxfId="1339" priority="572" operator="equal">
      <formula>0</formula>
    </cfRule>
  </conditionalFormatting>
  <conditionalFormatting sqref="AB376:AJ376">
    <cfRule type="cellIs" dxfId="1338" priority="562" operator="equal">
      <formula>1</formula>
    </cfRule>
  </conditionalFormatting>
  <conditionalFormatting sqref="AK376">
    <cfRule type="cellIs" dxfId="1337" priority="554" operator="equal">
      <formula>1</formula>
    </cfRule>
  </conditionalFormatting>
  <conditionalFormatting sqref="BO376">
    <cfRule type="cellIs" dxfId="1336" priority="541" operator="equal">
      <formula>1</formula>
    </cfRule>
  </conditionalFormatting>
  <conditionalFormatting sqref="BP341:BP390">
    <cfRule type="cellIs" dxfId="1335" priority="533" operator="equal">
      <formula>0</formula>
    </cfRule>
  </conditionalFormatting>
  <conditionalFormatting sqref="BE340:BN340">
    <cfRule type="cellIs" dxfId="1334" priority="531" operator="equal">
      <formula>0</formula>
    </cfRule>
  </conditionalFormatting>
  <conditionalFormatting sqref="BE376:BM376">
    <cfRule type="cellIs" dxfId="1333" priority="522" operator="equal">
      <formula>1</formula>
    </cfRule>
  </conditionalFormatting>
  <conditionalFormatting sqref="BN376">
    <cfRule type="cellIs" dxfId="1332" priority="514" operator="equal">
      <formula>1</formula>
    </cfRule>
  </conditionalFormatting>
  <conditionalFormatting sqref="DH341:DH390">
    <cfRule type="cellIs" dxfId="1331" priority="495" operator="equal">
      <formula>0</formula>
    </cfRule>
  </conditionalFormatting>
  <conditionalFormatting sqref="DJ341:DJ390">
    <cfRule type="cellIs" dxfId="1330" priority="494" operator="equal">
      <formula>0</formula>
    </cfRule>
  </conditionalFormatting>
  <conditionalFormatting sqref="P437:P446">
    <cfRule type="cellIs" dxfId="1329" priority="483" operator="equal">
      <formula>1</formula>
    </cfRule>
  </conditionalFormatting>
  <conditionalFormatting sqref="P423">
    <cfRule type="cellIs" dxfId="1328" priority="485" operator="equal">
      <formula>1</formula>
    </cfRule>
  </conditionalFormatting>
  <conditionalFormatting sqref="F433:N433">
    <cfRule type="cellIs" dxfId="1327" priority="477" operator="equal">
      <formula>1</formula>
    </cfRule>
  </conditionalFormatting>
  <conditionalFormatting sqref="F437:N446">
    <cfRule type="cellIs" dxfId="1326" priority="475" operator="equal">
      <formula>1</formula>
    </cfRule>
  </conditionalFormatting>
  <conditionalFormatting sqref="O433">
    <cfRule type="cellIs" dxfId="1325" priority="469" operator="equal">
      <formula>1</formula>
    </cfRule>
  </conditionalFormatting>
  <conditionalFormatting sqref="O437:O446">
    <cfRule type="cellIs" dxfId="1324" priority="467" operator="equal">
      <formula>1</formula>
    </cfRule>
  </conditionalFormatting>
  <conditionalFormatting sqref="Q397:W446">
    <cfRule type="cellIs" dxfId="1323" priority="462" operator="equal">
      <formula>0</formula>
    </cfRule>
  </conditionalFormatting>
  <conditionalFormatting sqref="AL433">
    <cfRule type="cellIs" dxfId="1322" priority="453" operator="equal">
      <formula>1</formula>
    </cfRule>
  </conditionalFormatting>
  <conditionalFormatting sqref="AL437:AL446">
    <cfRule type="cellIs" dxfId="1321" priority="451" operator="equal">
      <formula>1</formula>
    </cfRule>
  </conditionalFormatting>
  <conditionalFormatting sqref="AM397:AS446">
    <cfRule type="cellIs" dxfId="1320" priority="446" operator="equal">
      <formula>0</formula>
    </cfRule>
  </conditionalFormatting>
  <conditionalFormatting sqref="AT396:AV396">
    <cfRule type="cellIs" dxfId="1319" priority="433" operator="equal">
      <formula>0</formula>
    </cfRule>
  </conditionalFormatting>
  <conditionalFormatting sqref="AL396">
    <cfRule type="cellIs" dxfId="1318" priority="431" operator="equal">
      <formula>0</formula>
    </cfRule>
  </conditionalFormatting>
  <conditionalFormatting sqref="P396">
    <cfRule type="cellIs" dxfId="1317" priority="429" operator="equal">
      <formula>0</formula>
    </cfRule>
  </conditionalFormatting>
  <conditionalFormatting sqref="AT397:AT446">
    <cfRule type="cellIs" dxfId="1316" priority="403" operator="equal">
      <formula>0</formula>
    </cfRule>
  </conditionalFormatting>
  <conditionalFormatting sqref="AB433:AJ433">
    <cfRule type="cellIs" dxfId="1315" priority="421" operator="equal">
      <formula>1</formula>
    </cfRule>
  </conditionalFormatting>
  <conditionalFormatting sqref="AB437:AJ446">
    <cfRule type="cellIs" dxfId="1314" priority="419" operator="equal">
      <formula>1</formula>
    </cfRule>
  </conditionalFormatting>
  <conditionalFormatting sqref="AK433">
    <cfRule type="cellIs" dxfId="1313" priority="413" operator="equal">
      <formula>1</formula>
    </cfRule>
  </conditionalFormatting>
  <conditionalFormatting sqref="AK437:AK446">
    <cfRule type="cellIs" dxfId="1312" priority="411" operator="equal">
      <formula>1</formula>
    </cfRule>
  </conditionalFormatting>
  <conditionalFormatting sqref="AU397:AV446">
    <cfRule type="cellIs" dxfId="1311" priority="406" operator="equal">
      <formula>0</formula>
    </cfRule>
  </conditionalFormatting>
  <conditionalFormatting sqref="AU397:AU446">
    <cfRule type="cellIs" dxfId="1310" priority="405" operator="equal">
      <formula>0</formula>
    </cfRule>
  </conditionalFormatting>
  <conditionalFormatting sqref="AT397:AT446">
    <cfRule type="cellIs" dxfId="1309" priority="404" operator="equal">
      <formula>0</formula>
    </cfRule>
  </conditionalFormatting>
  <conditionalFormatting sqref="BW397:BW446">
    <cfRule type="cellIs" dxfId="1308" priority="363" operator="equal">
      <formula>0</formula>
    </cfRule>
  </conditionalFormatting>
  <conditionalFormatting sqref="BO433">
    <cfRule type="cellIs" dxfId="1307" priority="400" operator="equal">
      <formula>1</formula>
    </cfRule>
  </conditionalFormatting>
  <conditionalFormatting sqref="BO437:BO446">
    <cfRule type="cellIs" dxfId="1306" priority="398" operator="equal">
      <formula>1</formula>
    </cfRule>
  </conditionalFormatting>
  <conditionalFormatting sqref="BP397:BV446">
    <cfRule type="cellIs" dxfId="1305" priority="393" operator="equal">
      <formula>0</formula>
    </cfRule>
  </conditionalFormatting>
  <conditionalFormatting sqref="BW396:BY396">
    <cfRule type="cellIs" dxfId="1304" priority="387" operator="equal">
      <formula>0</formula>
    </cfRule>
  </conditionalFormatting>
  <conditionalFormatting sqref="BO396">
    <cfRule type="cellIs" dxfId="1303" priority="385" operator="equal">
      <formula>0</formula>
    </cfRule>
  </conditionalFormatting>
  <conditionalFormatting sqref="BE433:BM433">
    <cfRule type="cellIs" dxfId="1302" priority="381" operator="equal">
      <formula>1</formula>
    </cfRule>
  </conditionalFormatting>
  <conditionalFormatting sqref="BE437:BM446">
    <cfRule type="cellIs" dxfId="1301" priority="379" operator="equal">
      <formula>1</formula>
    </cfRule>
  </conditionalFormatting>
  <conditionalFormatting sqref="BN433">
    <cfRule type="cellIs" dxfId="1300" priority="373" operator="equal">
      <formula>1</formula>
    </cfRule>
  </conditionalFormatting>
  <conditionalFormatting sqref="BN437:BN446">
    <cfRule type="cellIs" dxfId="1299" priority="371" operator="equal">
      <formula>1</formula>
    </cfRule>
  </conditionalFormatting>
  <conditionalFormatting sqref="BX397:BY446">
    <cfRule type="cellIs" dxfId="1298" priority="366" operator="equal">
      <formula>0</formula>
    </cfRule>
  </conditionalFormatting>
  <conditionalFormatting sqref="BX397:BX446">
    <cfRule type="cellIs" dxfId="1297" priority="365" operator="equal">
      <formula>0</formula>
    </cfRule>
  </conditionalFormatting>
  <conditionalFormatting sqref="BW397:BW446">
    <cfRule type="cellIs" dxfId="1296" priority="364" operator="equal">
      <formula>0</formula>
    </cfRule>
  </conditionalFormatting>
  <conditionalFormatting sqref="DD397:DD446">
    <cfRule type="cellIs" dxfId="1295" priority="355" operator="equal">
      <formula>0</formula>
    </cfRule>
  </conditionalFormatting>
  <conditionalFormatting sqref="DH397:DH446">
    <cfRule type="cellIs" dxfId="1294" priority="353" operator="equal">
      <formula>0</formula>
    </cfRule>
  </conditionalFormatting>
  <conditionalFormatting sqref="DI397:DI446">
    <cfRule type="cellIs" dxfId="1293" priority="351" operator="equal">
      <formula>0</formula>
    </cfRule>
  </conditionalFormatting>
  <conditionalFormatting sqref="B453:E502">
    <cfRule type="cellIs" dxfId="1292" priority="347" operator="equal">
      <formula>0</formula>
    </cfRule>
  </conditionalFormatting>
  <conditionalFormatting sqref="P478">
    <cfRule type="cellIs" dxfId="1291" priority="345" operator="equal">
      <formula>1</formula>
    </cfRule>
  </conditionalFormatting>
  <conditionalFormatting sqref="F488:N488">
    <cfRule type="cellIs" dxfId="1290" priority="334" operator="equal">
      <formula>1</formula>
    </cfRule>
  </conditionalFormatting>
  <conditionalFormatting sqref="F493:N502">
    <cfRule type="cellIs" dxfId="1289" priority="333" operator="equal">
      <formula>1</formula>
    </cfRule>
  </conditionalFormatting>
  <conditionalFormatting sqref="O488">
    <cfRule type="cellIs" dxfId="1288" priority="326" operator="equal">
      <formula>1</formula>
    </cfRule>
  </conditionalFormatting>
  <conditionalFormatting sqref="O493:O502">
    <cfRule type="cellIs" dxfId="1287" priority="325" operator="equal">
      <formula>1</formula>
    </cfRule>
  </conditionalFormatting>
  <conditionalFormatting sqref="CZ453:CZ502">
    <cfRule type="cellIs" dxfId="1286" priority="315" operator="equal">
      <formula>0</formula>
    </cfRule>
  </conditionalFormatting>
  <conditionalFormatting sqref="AL488">
    <cfRule type="cellIs" dxfId="1285" priority="310" operator="equal">
      <formula>1</formula>
    </cfRule>
  </conditionalFormatting>
  <conditionalFormatting sqref="AL493:AL502">
    <cfRule type="cellIs" dxfId="1284" priority="309" operator="equal">
      <formula>1</formula>
    </cfRule>
  </conditionalFormatting>
  <conditionalFormatting sqref="Y453:Y502">
    <cfRule type="cellIs" dxfId="1283" priority="300" operator="equal">
      <formula>0</formula>
    </cfRule>
  </conditionalFormatting>
  <conditionalFormatting sqref="AB493:AJ502">
    <cfRule type="cellIs" dxfId="1282" priority="277" operator="equal">
      <formula>1</formula>
    </cfRule>
  </conditionalFormatting>
  <conditionalFormatting sqref="F452:O452">
    <cfRule type="cellIs" dxfId="1281" priority="296" operator="equal">
      <formula>0</formula>
    </cfRule>
  </conditionalFormatting>
  <conditionalFormatting sqref="X452:Z452">
    <cfRule type="cellIs" dxfId="1280" priority="288" operator="equal">
      <formula>0</formula>
    </cfRule>
  </conditionalFormatting>
  <conditionalFormatting sqref="P452">
    <cfRule type="cellIs" dxfId="1279" priority="287" operator="equal">
      <formula>0</formula>
    </cfRule>
  </conditionalFormatting>
  <conditionalFormatting sqref="AB488:AJ488">
    <cfRule type="cellIs" dxfId="1278" priority="278" operator="equal">
      <formula>1</formula>
    </cfRule>
  </conditionalFormatting>
  <conditionalFormatting sqref="AK488">
    <cfRule type="cellIs" dxfId="1277" priority="270" operator="equal">
      <formula>1</formula>
    </cfRule>
  </conditionalFormatting>
  <conditionalFormatting sqref="AK493:AK502">
    <cfRule type="cellIs" dxfId="1276" priority="269" operator="equal">
      <formula>1</formula>
    </cfRule>
  </conditionalFormatting>
  <conditionalFormatting sqref="BO488">
    <cfRule type="cellIs" dxfId="1275" priority="257" operator="equal">
      <formula>1</formula>
    </cfRule>
  </conditionalFormatting>
  <conditionalFormatting sqref="BO493:BO502">
    <cfRule type="cellIs" dxfId="1274" priority="256" operator="equal">
      <formula>1</formula>
    </cfRule>
  </conditionalFormatting>
  <conditionalFormatting sqref="BE488:BM488">
    <cfRule type="cellIs" dxfId="1273" priority="238" operator="equal">
      <formula>1</formula>
    </cfRule>
  </conditionalFormatting>
  <conditionalFormatting sqref="BE493:BM502">
    <cfRule type="cellIs" dxfId="1272" priority="237" operator="equal">
      <formula>1</formula>
    </cfRule>
  </conditionalFormatting>
  <conditionalFormatting sqref="BN488">
    <cfRule type="cellIs" dxfId="1271" priority="230" operator="equal">
      <formula>1</formula>
    </cfRule>
  </conditionalFormatting>
  <conditionalFormatting sqref="BN493:BN502">
    <cfRule type="cellIs" dxfId="1270" priority="229" operator="equal">
      <formula>1</formula>
    </cfRule>
  </conditionalFormatting>
  <conditionalFormatting sqref="DE503">
    <cfRule type="cellIs" dxfId="1269" priority="218" operator="equal">
      <formula>0</formula>
    </cfRule>
  </conditionalFormatting>
  <conditionalFormatting sqref="DB453:DE502">
    <cfRule type="cellIs" dxfId="1268" priority="216" operator="equal">
      <formula>0</formula>
    </cfRule>
  </conditionalFormatting>
  <conditionalFormatting sqref="DE453:DE502">
    <cfRule type="cellIs" dxfId="1267" priority="214" operator="equal">
      <formula>0</formula>
    </cfRule>
  </conditionalFormatting>
  <conditionalFormatting sqref="DD453:DD502">
    <cfRule type="cellIs" dxfId="1266" priority="213" operator="equal">
      <formula>0</formula>
    </cfRule>
  </conditionalFormatting>
  <conditionalFormatting sqref="DJ453:DJ502">
    <cfRule type="cellIs" dxfId="1265" priority="210" operator="equal">
      <formula>0</formula>
    </cfRule>
  </conditionalFormatting>
  <conditionalFormatting sqref="DI453:DI502">
    <cfRule type="cellIs" dxfId="1264" priority="209" operator="equal">
      <formula>0</formula>
    </cfRule>
  </conditionalFormatting>
  <conditionalFormatting sqref="P535">
    <cfRule type="cellIs" dxfId="1263" priority="201" operator="equal">
      <formula>1</formula>
    </cfRule>
  </conditionalFormatting>
  <conditionalFormatting sqref="P549:P558">
    <cfRule type="cellIs" dxfId="1262" priority="198" operator="equal">
      <formula>0</formula>
    </cfRule>
  </conditionalFormatting>
  <conditionalFormatting sqref="P509:P558">
    <cfRule type="cellIs" dxfId="1261" priority="204" operator="equal">
      <formula>1</formula>
    </cfRule>
  </conditionalFormatting>
  <conditionalFormatting sqref="P534">
    <cfRule type="cellIs" dxfId="1260" priority="203" operator="equal">
      <formula>1</formula>
    </cfRule>
  </conditionalFormatting>
  <conditionalFormatting sqref="P509:P558">
    <cfRule type="cellIs" dxfId="1259" priority="202" operator="equal">
      <formula>0</formula>
    </cfRule>
  </conditionalFormatting>
  <conditionalFormatting sqref="P509:P558">
    <cfRule type="cellIs" dxfId="1258" priority="200" operator="lessThan">
      <formula>2.8</formula>
    </cfRule>
  </conditionalFormatting>
  <conditionalFormatting sqref="P549:P558">
    <cfRule type="cellIs" dxfId="1257" priority="199" operator="equal">
      <formula>1</formula>
    </cfRule>
  </conditionalFormatting>
  <conditionalFormatting sqref="P549:P558">
    <cfRule type="cellIs" dxfId="1256" priority="197" operator="lessThan">
      <formula>2.8</formula>
    </cfRule>
  </conditionalFormatting>
  <conditionalFormatting sqref="P509:P558">
    <cfRule type="cellIs" dxfId="1255" priority="196" operator="equal">
      <formula>0</formula>
    </cfRule>
  </conditionalFormatting>
  <conditionalFormatting sqref="F546:N548">
    <cfRule type="cellIs" dxfId="1254" priority="195" operator="equal">
      <formula>1</formula>
    </cfRule>
  </conditionalFormatting>
  <conditionalFormatting sqref="F509:N532 F534:N548">
    <cfRule type="cellIs" dxfId="1253" priority="194" operator="lessThan">
      <formula>2.8</formula>
    </cfRule>
  </conditionalFormatting>
  <conditionalFormatting sqref="F545:N545">
    <cfRule type="cellIs" dxfId="1252" priority="193" operator="equal">
      <formula>1</formula>
    </cfRule>
  </conditionalFormatting>
  <conditionalFormatting sqref="F544:N544">
    <cfRule type="cellIs" dxfId="1251" priority="192" operator="equal">
      <formula>1</formula>
    </cfRule>
  </conditionalFormatting>
  <conditionalFormatting sqref="F549:N558">
    <cfRule type="cellIs" dxfId="1250" priority="191" operator="equal">
      <formula>1</formula>
    </cfRule>
  </conditionalFormatting>
  <conditionalFormatting sqref="F549:N558">
    <cfRule type="cellIs" dxfId="1249" priority="190" operator="lessThan">
      <formula>2.8</formula>
    </cfRule>
  </conditionalFormatting>
  <conditionalFormatting sqref="F509:N553">
    <cfRule type="cellIs" dxfId="1248" priority="189" operator="lessThan">
      <formula>3</formula>
    </cfRule>
  </conditionalFormatting>
  <conditionalFormatting sqref="F509:N558">
    <cfRule type="cellIs" dxfId="1247" priority="188" operator="equal">
      <formula>0</formula>
    </cfRule>
  </conditionalFormatting>
  <conditionalFormatting sqref="O546:O548">
    <cfRule type="cellIs" dxfId="1246" priority="187" operator="equal">
      <formula>1</formula>
    </cfRule>
  </conditionalFormatting>
  <conditionalFormatting sqref="O509:O553">
    <cfRule type="cellIs" dxfId="1245" priority="186" operator="lessThan">
      <formula>2.8</formula>
    </cfRule>
  </conditionalFormatting>
  <conditionalFormatting sqref="O545">
    <cfRule type="cellIs" dxfId="1244" priority="185" operator="equal">
      <formula>1</formula>
    </cfRule>
  </conditionalFormatting>
  <conditionalFormatting sqref="O544">
    <cfRule type="cellIs" dxfId="1243" priority="184" operator="equal">
      <formula>1</formula>
    </cfRule>
  </conditionalFormatting>
  <conditionalFormatting sqref="O549:O558">
    <cfRule type="cellIs" dxfId="1242" priority="183" operator="equal">
      <formula>1</formula>
    </cfRule>
  </conditionalFormatting>
  <conditionalFormatting sqref="O549:O558">
    <cfRule type="cellIs" dxfId="1241" priority="182" operator="lessThan">
      <formula>2.8</formula>
    </cfRule>
  </conditionalFormatting>
  <conditionalFormatting sqref="O509:O555">
    <cfRule type="cellIs" dxfId="1240" priority="181" operator="lessThan">
      <formula>3</formula>
    </cfRule>
  </conditionalFormatting>
  <conditionalFormatting sqref="O509:O558">
    <cfRule type="cellIs" dxfId="1239" priority="180" operator="equal">
      <formula>0</formula>
    </cfRule>
  </conditionalFormatting>
  <conditionalFormatting sqref="O510:O553">
    <cfRule type="cellIs" dxfId="1238" priority="179" operator="equal">
      <formula>0</formula>
    </cfRule>
  </conditionalFormatting>
  <conditionalFormatting sqref="Q509:W558">
    <cfRule type="cellIs" dxfId="1237" priority="178" operator="equal">
      <formula>0</formula>
    </cfRule>
  </conditionalFormatting>
  <conditionalFormatting sqref="Y509:Z558">
    <cfRule type="cellIs" dxfId="1236" priority="177" operator="equal">
      <formula>0</formula>
    </cfRule>
  </conditionalFormatting>
  <conditionalFormatting sqref="CB559 CA509:CB558">
    <cfRule type="cellIs" dxfId="1235" priority="176" operator="equal">
      <formula>0</formula>
    </cfRule>
  </conditionalFormatting>
  <conditionalFormatting sqref="CW509:CZ558">
    <cfRule type="cellIs" dxfId="1234" priority="175" operator="equal">
      <formula>0</formula>
    </cfRule>
  </conditionalFormatting>
  <conditionalFormatting sqref="CX509:CX558">
    <cfRule type="cellIs" dxfId="1233" priority="174" operator="equal">
      <formula>0</formula>
    </cfRule>
  </conditionalFormatting>
  <conditionalFormatting sqref="CZ509:CZ558">
    <cfRule type="cellIs" dxfId="1232" priority="173" operator="equal">
      <formula>0</formula>
    </cfRule>
  </conditionalFormatting>
  <conditionalFormatting sqref="CP509:CU558">
    <cfRule type="cellIs" dxfId="1231" priority="172" operator="equal">
      <formula>0</formula>
    </cfRule>
  </conditionalFormatting>
  <conditionalFormatting sqref="AL546:AL548">
    <cfRule type="cellIs" dxfId="1230" priority="171" operator="equal">
      <formula>1</formula>
    </cfRule>
  </conditionalFormatting>
  <conditionalFormatting sqref="AL509:AL553">
    <cfRule type="cellIs" dxfId="1229" priority="170" operator="lessThan">
      <formula>2.8</formula>
    </cfRule>
  </conditionalFormatting>
  <conditionalFormatting sqref="AL545">
    <cfRule type="cellIs" dxfId="1228" priority="169" operator="equal">
      <formula>1</formula>
    </cfRule>
  </conditionalFormatting>
  <conditionalFormatting sqref="AL544">
    <cfRule type="cellIs" dxfId="1227" priority="168" operator="equal">
      <formula>1</formula>
    </cfRule>
  </conditionalFormatting>
  <conditionalFormatting sqref="AL549:AL558">
    <cfRule type="cellIs" dxfId="1226" priority="167" operator="equal">
      <formula>1</formula>
    </cfRule>
  </conditionalFormatting>
  <conditionalFormatting sqref="AL549:AL558">
    <cfRule type="cellIs" dxfId="1225" priority="166" operator="lessThan">
      <formula>2.8</formula>
    </cfRule>
  </conditionalFormatting>
  <conditionalFormatting sqref="AL509:AL555">
    <cfRule type="cellIs" dxfId="1224" priority="165" operator="lessThan">
      <formula>3</formula>
    </cfRule>
  </conditionalFormatting>
  <conditionalFormatting sqref="AL509:AL558">
    <cfRule type="cellIs" dxfId="1223" priority="164" operator="equal">
      <formula>0</formula>
    </cfRule>
  </conditionalFormatting>
  <conditionalFormatting sqref="AL510:AL553">
    <cfRule type="cellIs" dxfId="1222" priority="163" operator="equal">
      <formula>0</formula>
    </cfRule>
  </conditionalFormatting>
  <conditionalFormatting sqref="AM509:AS558">
    <cfRule type="cellIs" dxfId="1221" priority="162" operator="equal">
      <formula>0</formula>
    </cfRule>
  </conditionalFormatting>
  <conditionalFormatting sqref="AX509:BC558">
    <cfRule type="cellIs" dxfId="1220" priority="161" operator="equal">
      <formula>0</formula>
    </cfRule>
  </conditionalFormatting>
  <conditionalFormatting sqref="CE559">
    <cfRule type="cellIs" dxfId="1219" priority="160" operator="equal">
      <formula>0</formula>
    </cfRule>
  </conditionalFormatting>
  <conditionalFormatting sqref="AM509:AM558">
    <cfRule type="cellIs" dxfId="1218" priority="159" operator="equal">
      <formula>0</formula>
    </cfRule>
  </conditionalFormatting>
  <conditionalFormatting sqref="AB544:AJ544">
    <cfRule type="cellIs" dxfId="1217" priority="136" operator="equal">
      <formula>1</formula>
    </cfRule>
  </conditionalFormatting>
  <conditionalFormatting sqref="AB549:AJ558">
    <cfRule type="cellIs" dxfId="1216" priority="135" operator="equal">
      <formula>1</formula>
    </cfRule>
  </conditionalFormatting>
  <conditionalFormatting sqref="Y509:Y558">
    <cfRule type="cellIs" dxfId="1215" priority="158" operator="equal">
      <formula>0</formula>
    </cfRule>
  </conditionalFormatting>
  <conditionalFormatting sqref="CU509:CU558">
    <cfRule type="cellIs" dxfId="1214" priority="157" operator="equal">
      <formula>0</formula>
    </cfRule>
  </conditionalFormatting>
  <conditionalFormatting sqref="CE509:CE558">
    <cfRule type="cellIs" dxfId="1213" priority="156" operator="equal">
      <formula>0</formula>
    </cfRule>
  </conditionalFormatting>
  <conditionalFormatting sqref="AX508:BC508">
    <cfRule type="cellIs" dxfId="1212" priority="155" operator="equal">
      <formula>0</formula>
    </cfRule>
  </conditionalFormatting>
  <conditionalFormatting sqref="F508:O508">
    <cfRule type="cellIs" dxfId="1211" priority="154" operator="equal">
      <formula>0</formula>
    </cfRule>
  </conditionalFormatting>
  <conditionalFormatting sqref="Q508:W508">
    <cfRule type="cellIs" dxfId="1210" priority="152" operator="equal">
      <formula>0</formula>
    </cfRule>
    <cfRule type="cellIs" dxfId="1209" priority="153" operator="equal">
      <formula>0</formula>
    </cfRule>
  </conditionalFormatting>
  <conditionalFormatting sqref="AB508:AK508">
    <cfRule type="cellIs" dxfId="1208" priority="151" operator="equal">
      <formula>0</formula>
    </cfRule>
  </conditionalFormatting>
  <conditionalFormatting sqref="AM508:AS508">
    <cfRule type="cellIs" dxfId="1207" priority="148" operator="equal">
      <formula>0</formula>
    </cfRule>
    <cfRule type="cellIs" dxfId="1206" priority="150" operator="equal">
      <formula>0</formula>
    </cfRule>
  </conditionalFormatting>
  <conditionalFormatting sqref="AT508:AV508">
    <cfRule type="cellIs" dxfId="1205" priority="149" operator="equal">
      <formula>0</formula>
    </cfRule>
  </conditionalFormatting>
  <conditionalFormatting sqref="AL508">
    <cfRule type="cellIs" dxfId="1204" priority="147" operator="equal">
      <formula>0</formula>
    </cfRule>
  </conditionalFormatting>
  <conditionalFormatting sqref="X508:Z508">
    <cfRule type="cellIs" dxfId="1203" priority="146" operator="equal">
      <formula>0</formula>
    </cfRule>
  </conditionalFormatting>
  <conditionalFormatting sqref="P508">
    <cfRule type="cellIs" dxfId="1202" priority="145" operator="equal">
      <formula>0</formula>
    </cfRule>
  </conditionalFormatting>
  <conditionalFormatting sqref="CD509:CD558">
    <cfRule type="cellIs" dxfId="1201" priority="144" operator="equal">
      <formula>0</formula>
    </cfRule>
  </conditionalFormatting>
  <conditionalFormatting sqref="CY509:CY558">
    <cfRule type="cellIs" dxfId="1200" priority="143" operator="equal">
      <formula>0</formula>
    </cfRule>
  </conditionalFormatting>
  <conditionalFormatting sqref="CL509:CN558">
    <cfRule type="cellIs" dxfId="1199" priority="142" operator="equal">
      <formula>0</formula>
    </cfRule>
  </conditionalFormatting>
  <conditionalFormatting sqref="AU509:AU558">
    <cfRule type="cellIs" dxfId="1198" priority="121" operator="equal">
      <formula>0</formula>
    </cfRule>
  </conditionalFormatting>
  <conditionalFormatting sqref="X509:X558">
    <cfRule type="cellIs" dxfId="1197" priority="141" operator="equal">
      <formula>0</formula>
    </cfRule>
  </conditionalFormatting>
  <conditionalFormatting sqref="X509:X558">
    <cfRule type="cellIs" dxfId="1196" priority="140" operator="equal">
      <formula>0</formula>
    </cfRule>
  </conditionalFormatting>
  <conditionalFormatting sqref="AB546:AJ548">
    <cfRule type="cellIs" dxfId="1195" priority="139" operator="equal">
      <formula>1</formula>
    </cfRule>
  </conditionalFormatting>
  <conditionalFormatting sqref="AB509:AJ532 AB534:AJ548">
    <cfRule type="cellIs" dxfId="1194" priority="138" operator="lessThan">
      <formula>2.8</formula>
    </cfRule>
  </conditionalFormatting>
  <conditionalFormatting sqref="AB545:AJ545">
    <cfRule type="cellIs" dxfId="1193" priority="137" operator="equal">
      <formula>1</formula>
    </cfRule>
  </conditionalFormatting>
  <conditionalFormatting sqref="AB549:AJ558">
    <cfRule type="cellIs" dxfId="1192" priority="134" operator="lessThan">
      <formula>2.8</formula>
    </cfRule>
  </conditionalFormatting>
  <conditionalFormatting sqref="AB509:AJ553">
    <cfRule type="cellIs" dxfId="1191" priority="133" operator="lessThan">
      <formula>3</formula>
    </cfRule>
  </conditionalFormatting>
  <conditionalFormatting sqref="AB509:AJ558">
    <cfRule type="cellIs" dxfId="1190" priority="132" operator="equal">
      <formula>0</formula>
    </cfRule>
  </conditionalFormatting>
  <conditionalFormatting sqref="AK546:AK548">
    <cfRule type="cellIs" dxfId="1189" priority="131" operator="equal">
      <formula>1</formula>
    </cfRule>
  </conditionalFormatting>
  <conditionalFormatting sqref="AK509:AK553">
    <cfRule type="cellIs" dxfId="1188" priority="130" operator="lessThan">
      <formula>2.8</formula>
    </cfRule>
  </conditionalFormatting>
  <conditionalFormatting sqref="AK545">
    <cfRule type="cellIs" dxfId="1187" priority="129" operator="equal">
      <formula>1</formula>
    </cfRule>
  </conditionalFormatting>
  <conditionalFormatting sqref="AK544">
    <cfRule type="cellIs" dxfId="1186" priority="128" operator="equal">
      <formula>1</formula>
    </cfRule>
  </conditionalFormatting>
  <conditionalFormatting sqref="AK549:AK558">
    <cfRule type="cellIs" dxfId="1185" priority="127" operator="equal">
      <formula>1</formula>
    </cfRule>
  </conditionalFormatting>
  <conditionalFormatting sqref="AK549:AK558">
    <cfRule type="cellIs" dxfId="1184" priority="126" operator="lessThan">
      <formula>2.8</formula>
    </cfRule>
  </conditionalFormatting>
  <conditionalFormatting sqref="AK509:AK555">
    <cfRule type="cellIs" dxfId="1183" priority="125" operator="lessThan">
      <formula>3</formula>
    </cfRule>
  </conditionalFormatting>
  <conditionalFormatting sqref="AK509:AK558">
    <cfRule type="cellIs" dxfId="1182" priority="124" operator="equal">
      <formula>0</formula>
    </cfRule>
  </conditionalFormatting>
  <conditionalFormatting sqref="AK510:AK553">
    <cfRule type="cellIs" dxfId="1181" priority="123" operator="equal">
      <formula>0</formula>
    </cfRule>
  </conditionalFormatting>
  <conditionalFormatting sqref="AU509:AV558">
    <cfRule type="cellIs" dxfId="1180" priority="122" operator="equal">
      <formula>0</formula>
    </cfRule>
  </conditionalFormatting>
  <conditionalFormatting sqref="BX509:BX558">
    <cfRule type="cellIs" dxfId="1179" priority="81" operator="equal">
      <formula>0</formula>
    </cfRule>
  </conditionalFormatting>
  <conditionalFormatting sqref="AT509:AT558">
    <cfRule type="cellIs" dxfId="1178" priority="120" operator="equal">
      <formula>0</formula>
    </cfRule>
  </conditionalFormatting>
  <conditionalFormatting sqref="AT509:AT558">
    <cfRule type="cellIs" dxfId="1177" priority="119" operator="equal">
      <formula>0</formula>
    </cfRule>
  </conditionalFormatting>
  <conditionalFormatting sqref="BO546:BO548">
    <cfRule type="cellIs" dxfId="1176" priority="118" operator="equal">
      <formula>1</formula>
    </cfRule>
  </conditionalFormatting>
  <conditionalFormatting sqref="BO509:BO553">
    <cfRule type="cellIs" dxfId="1175" priority="117" operator="lessThan">
      <formula>2.8</formula>
    </cfRule>
  </conditionalFormatting>
  <conditionalFormatting sqref="BO545">
    <cfRule type="cellIs" dxfId="1174" priority="116" operator="equal">
      <formula>1</formula>
    </cfRule>
  </conditionalFormatting>
  <conditionalFormatting sqref="BO544">
    <cfRule type="cellIs" dxfId="1173" priority="115" operator="equal">
      <formula>1</formula>
    </cfRule>
  </conditionalFormatting>
  <conditionalFormatting sqref="BO549:BO558">
    <cfRule type="cellIs" dxfId="1172" priority="114" operator="equal">
      <formula>1</formula>
    </cfRule>
  </conditionalFormatting>
  <conditionalFormatting sqref="BO549:BO558">
    <cfRule type="cellIs" dxfId="1171" priority="113" operator="lessThan">
      <formula>2.8</formula>
    </cfRule>
  </conditionalFormatting>
  <conditionalFormatting sqref="BO509:BO555">
    <cfRule type="cellIs" dxfId="1170" priority="112" operator="lessThan">
      <formula>3</formula>
    </cfRule>
  </conditionalFormatting>
  <conditionalFormatting sqref="BO509:BO558">
    <cfRule type="cellIs" dxfId="1169" priority="111" operator="equal">
      <formula>0</formula>
    </cfRule>
  </conditionalFormatting>
  <conditionalFormatting sqref="BO510:BO553">
    <cfRule type="cellIs" dxfId="1168" priority="110" operator="equal">
      <formula>0</formula>
    </cfRule>
  </conditionalFormatting>
  <conditionalFormatting sqref="BP509:BV558">
    <cfRule type="cellIs" dxfId="1167" priority="109" operator="equal">
      <formula>0</formula>
    </cfRule>
  </conditionalFormatting>
  <conditionalFormatting sqref="CH559">
    <cfRule type="cellIs" dxfId="1166" priority="108" operator="equal">
      <formula>0</formula>
    </cfRule>
  </conditionalFormatting>
  <conditionalFormatting sqref="BP509:BP558">
    <cfRule type="cellIs" dxfId="1165" priority="107" operator="equal">
      <formula>0</formula>
    </cfRule>
  </conditionalFormatting>
  <conditionalFormatting sqref="CH509:CH558">
    <cfRule type="cellIs" dxfId="1164" priority="106" operator="equal">
      <formula>0</formula>
    </cfRule>
  </conditionalFormatting>
  <conditionalFormatting sqref="BE508:BN508">
    <cfRule type="cellIs" dxfId="1163" priority="105" operator="equal">
      <formula>0</formula>
    </cfRule>
  </conditionalFormatting>
  <conditionalFormatting sqref="BP508:BV508">
    <cfRule type="cellIs" dxfId="1162" priority="102" operator="equal">
      <formula>0</formula>
    </cfRule>
    <cfRule type="cellIs" dxfId="1161" priority="104" operator="equal">
      <formula>0</formula>
    </cfRule>
  </conditionalFormatting>
  <conditionalFormatting sqref="BW508:BY508">
    <cfRule type="cellIs" dxfId="1160" priority="103" operator="equal">
      <formula>0</formula>
    </cfRule>
  </conditionalFormatting>
  <conditionalFormatting sqref="BO508">
    <cfRule type="cellIs" dxfId="1159" priority="101" operator="equal">
      <formula>0</formula>
    </cfRule>
  </conditionalFormatting>
  <conditionalFormatting sqref="CG509:CG558">
    <cfRule type="cellIs" dxfId="1158" priority="100" operator="equal">
      <formula>0</formula>
    </cfRule>
  </conditionalFormatting>
  <conditionalFormatting sqref="BE546:BM548">
    <cfRule type="cellIs" dxfId="1157" priority="99" operator="equal">
      <formula>1</formula>
    </cfRule>
  </conditionalFormatting>
  <conditionalFormatting sqref="BE509:BM532 BE534:BM548">
    <cfRule type="cellIs" dxfId="1156" priority="98" operator="lessThan">
      <formula>2.8</formula>
    </cfRule>
  </conditionalFormatting>
  <conditionalFormatting sqref="BE545:BM545">
    <cfRule type="cellIs" dxfId="1155" priority="97" operator="equal">
      <formula>1</formula>
    </cfRule>
  </conditionalFormatting>
  <conditionalFormatting sqref="BE544:BM544">
    <cfRule type="cellIs" dxfId="1154" priority="96" operator="equal">
      <formula>1</formula>
    </cfRule>
  </conditionalFormatting>
  <conditionalFormatting sqref="BE549:BM558">
    <cfRule type="cellIs" dxfId="1153" priority="95" operator="equal">
      <formula>1</formula>
    </cfRule>
  </conditionalFormatting>
  <conditionalFormatting sqref="BE549:BM558">
    <cfRule type="cellIs" dxfId="1152" priority="94" operator="lessThan">
      <formula>2.8</formula>
    </cfRule>
  </conditionalFormatting>
  <conditionalFormatting sqref="BE509:BM553">
    <cfRule type="cellIs" dxfId="1151" priority="93" operator="lessThan">
      <formula>3</formula>
    </cfRule>
  </conditionalFormatting>
  <conditionalFormatting sqref="BE509:BM558">
    <cfRule type="cellIs" dxfId="1150" priority="92" operator="equal">
      <formula>0</formula>
    </cfRule>
  </conditionalFormatting>
  <conditionalFormatting sqref="BN546:BN548">
    <cfRule type="cellIs" dxfId="1149" priority="91" operator="equal">
      <formula>1</formula>
    </cfRule>
  </conditionalFormatting>
  <conditionalFormatting sqref="BN509:BN553">
    <cfRule type="cellIs" dxfId="1148" priority="90" operator="lessThan">
      <formula>2.8</formula>
    </cfRule>
  </conditionalFormatting>
  <conditionalFormatting sqref="BN545">
    <cfRule type="cellIs" dxfId="1147" priority="89" operator="equal">
      <formula>1</formula>
    </cfRule>
  </conditionalFormatting>
  <conditionalFormatting sqref="BN544">
    <cfRule type="cellIs" dxfId="1146" priority="88" operator="equal">
      <formula>1</formula>
    </cfRule>
  </conditionalFormatting>
  <conditionalFormatting sqref="BN549:BN558">
    <cfRule type="cellIs" dxfId="1145" priority="87" operator="equal">
      <formula>1</formula>
    </cfRule>
  </conditionalFormatting>
  <conditionalFormatting sqref="BN549:BN558">
    <cfRule type="cellIs" dxfId="1144" priority="86" operator="lessThan">
      <formula>2.8</formula>
    </cfRule>
  </conditionalFormatting>
  <conditionalFormatting sqref="BN509:BN555">
    <cfRule type="cellIs" dxfId="1143" priority="85" operator="lessThan">
      <formula>3</formula>
    </cfRule>
  </conditionalFormatting>
  <conditionalFormatting sqref="BN509:BN558">
    <cfRule type="cellIs" dxfId="1142" priority="84" operator="equal">
      <formula>0</formula>
    </cfRule>
  </conditionalFormatting>
  <conditionalFormatting sqref="BN510:BN553">
    <cfRule type="cellIs" dxfId="1141" priority="83" operator="equal">
      <formula>0</formula>
    </cfRule>
  </conditionalFormatting>
  <conditionalFormatting sqref="BX509:BY558">
    <cfRule type="cellIs" dxfId="1140" priority="82" operator="equal">
      <formula>0</formula>
    </cfRule>
  </conditionalFormatting>
  <conditionalFormatting sqref="BW509:BW558">
    <cfRule type="cellIs" dxfId="1139" priority="80" operator="equal">
      <formula>0</formula>
    </cfRule>
  </conditionalFormatting>
  <conditionalFormatting sqref="BW509:BW558">
    <cfRule type="cellIs" dxfId="1138" priority="79" operator="equal">
      <formula>0</formula>
    </cfRule>
  </conditionalFormatting>
  <conditionalFormatting sqref="CJ509:CJ559">
    <cfRule type="cellIs" dxfId="1137" priority="78" operator="equal">
      <formula>0</formula>
    </cfRule>
  </conditionalFormatting>
  <conditionalFormatting sqref="CZ559">
    <cfRule type="cellIs" dxfId="1136" priority="77" operator="equal">
      <formula>0</formula>
    </cfRule>
  </conditionalFormatting>
  <conditionalFormatting sqref="DE559">
    <cfRule type="cellIs" dxfId="1135" priority="76" operator="equal">
      <formula>0</formula>
    </cfRule>
  </conditionalFormatting>
  <conditionalFormatting sqref="DL509:DO558">
    <cfRule type="cellIs" dxfId="1134" priority="75" operator="equal">
      <formula>0</formula>
    </cfRule>
  </conditionalFormatting>
  <conditionalFormatting sqref="DB509:DE558">
    <cfRule type="cellIs" dxfId="1133" priority="74" operator="equal">
      <formula>0</formula>
    </cfRule>
  </conditionalFormatting>
  <conditionalFormatting sqref="DC509:DC558">
    <cfRule type="cellIs" dxfId="1132" priority="73" operator="equal">
      <formula>0</formula>
    </cfRule>
  </conditionalFormatting>
  <conditionalFormatting sqref="DE509:DE558">
    <cfRule type="cellIs" dxfId="1131" priority="72" operator="equal">
      <formula>0</formula>
    </cfRule>
  </conditionalFormatting>
  <conditionalFormatting sqref="DD509:DD558">
    <cfRule type="cellIs" dxfId="1130" priority="71" operator="equal">
      <formula>0</formula>
    </cfRule>
  </conditionalFormatting>
  <conditionalFormatting sqref="DG509:DJ558">
    <cfRule type="cellIs" dxfId="1129" priority="70" operator="equal">
      <formula>0</formula>
    </cfRule>
  </conditionalFormatting>
  <conditionalFormatting sqref="DH509:DH558">
    <cfRule type="cellIs" dxfId="1128" priority="69" operator="equal">
      <formula>0</formula>
    </cfRule>
  </conditionalFormatting>
  <conditionalFormatting sqref="DJ509:DJ558">
    <cfRule type="cellIs" dxfId="1127" priority="68" operator="equal">
      <formula>0</formula>
    </cfRule>
  </conditionalFormatting>
  <conditionalFormatting sqref="DI509:DI558">
    <cfRule type="cellIs" dxfId="1126" priority="67" operator="equal">
      <formula>0</formula>
    </cfRule>
  </conditionalFormatting>
  <conditionalFormatting sqref="DJ559">
    <cfRule type="cellIs" dxfId="1125" priority="66" operator="equal">
      <formula>0</formula>
    </cfRule>
  </conditionalFormatting>
  <conditionalFormatting sqref="CA5:CA54 CG5:CG54">
    <cfRule type="cellIs" dxfId="1124" priority="60" operator="equal">
      <formula>0</formula>
    </cfRule>
    <cfRule type="cellIs" dxfId="1123" priority="61" operator="lessThan">
      <formula>2.96</formula>
    </cfRule>
  </conditionalFormatting>
  <conditionalFormatting sqref="CP229:CT278">
    <cfRule type="cellIs" dxfId="1122" priority="59" operator="equal">
      <formula>0</formula>
    </cfRule>
  </conditionalFormatting>
  <conditionalFormatting sqref="CP62:CT98">
    <cfRule type="cellIs" dxfId="1121" priority="56" operator="equal">
      <formula>0</formula>
    </cfRule>
  </conditionalFormatting>
  <conditionalFormatting sqref="CP118:CT157">
    <cfRule type="cellIs" dxfId="1120" priority="55" operator="equal">
      <formula>0</formula>
    </cfRule>
  </conditionalFormatting>
  <conditionalFormatting sqref="CP174:CT213">
    <cfRule type="cellIs" dxfId="1119" priority="54" operator="equal">
      <formula>0</formula>
    </cfRule>
  </conditionalFormatting>
  <conditionalFormatting sqref="BE36">
    <cfRule type="cellIs" dxfId="1118" priority="53" operator="lessThan">
      <formula>2.8</formula>
    </cfRule>
  </conditionalFormatting>
  <conditionalFormatting sqref="BE36">
    <cfRule type="cellIs" dxfId="1117" priority="52" operator="lessThan">
      <formula>3</formula>
    </cfRule>
  </conditionalFormatting>
  <conditionalFormatting sqref="BE36">
    <cfRule type="cellIs" dxfId="1116" priority="51" operator="equal">
      <formula>0</formula>
    </cfRule>
  </conditionalFormatting>
  <conditionalFormatting sqref="BE28">
    <cfRule type="cellIs" dxfId="1115" priority="50" operator="lessThan">
      <formula>2.8</formula>
    </cfRule>
  </conditionalFormatting>
  <conditionalFormatting sqref="BE28">
    <cfRule type="cellIs" dxfId="1114" priority="49" operator="lessThan">
      <formula>3</formula>
    </cfRule>
  </conditionalFormatting>
  <conditionalFormatting sqref="BE28">
    <cfRule type="cellIs" dxfId="1113" priority="48" operator="equal">
      <formula>0</formula>
    </cfRule>
  </conditionalFormatting>
  <conditionalFormatting sqref="BE8">
    <cfRule type="cellIs" dxfId="1112" priority="47" operator="lessThan">
      <formula>2.8</formula>
    </cfRule>
  </conditionalFormatting>
  <conditionalFormatting sqref="BE8">
    <cfRule type="cellIs" dxfId="1111" priority="46" operator="lessThan">
      <formula>3</formula>
    </cfRule>
  </conditionalFormatting>
  <conditionalFormatting sqref="BE8">
    <cfRule type="cellIs" dxfId="1110" priority="45" operator="equal">
      <formula>0</formula>
    </cfRule>
  </conditionalFormatting>
  <conditionalFormatting sqref="AB37">
    <cfRule type="cellIs" dxfId="1109" priority="44" operator="lessThan">
      <formula>2.8</formula>
    </cfRule>
  </conditionalFormatting>
  <conditionalFormatting sqref="AB37">
    <cfRule type="cellIs" dxfId="1108" priority="43" operator="lessThan">
      <formula>3</formula>
    </cfRule>
  </conditionalFormatting>
  <conditionalFormatting sqref="AB37">
    <cfRule type="cellIs" dxfId="1107" priority="42" operator="equal">
      <formula>0</formula>
    </cfRule>
  </conditionalFormatting>
  <conditionalFormatting sqref="BE26">
    <cfRule type="cellIs" dxfId="1106" priority="41" operator="lessThan">
      <formula>2.8</formula>
    </cfRule>
  </conditionalFormatting>
  <conditionalFormatting sqref="BE26">
    <cfRule type="cellIs" dxfId="1105" priority="40" operator="lessThan">
      <formula>3</formula>
    </cfRule>
  </conditionalFormatting>
  <conditionalFormatting sqref="BE26">
    <cfRule type="cellIs" dxfId="1104" priority="39" operator="equal">
      <formula>0</formula>
    </cfRule>
  </conditionalFormatting>
  <conditionalFormatting sqref="CL61:CN61">
    <cfRule type="cellIs" dxfId="1103" priority="38" operator="equal">
      <formula>0</formula>
    </cfRule>
  </conditionalFormatting>
  <conditionalFormatting sqref="CL117:CN117">
    <cfRule type="cellIs" dxfId="1102" priority="37" operator="equal">
      <formula>0</formula>
    </cfRule>
  </conditionalFormatting>
  <conditionalFormatting sqref="CL173:CN173">
    <cfRule type="cellIs" dxfId="1101" priority="36" operator="equal">
      <formula>0</formula>
    </cfRule>
  </conditionalFormatting>
  <conditionalFormatting sqref="CL229:CN229">
    <cfRule type="cellIs" dxfId="1100" priority="35" operator="equal">
      <formula>0</formula>
    </cfRule>
  </conditionalFormatting>
  <conditionalFormatting sqref="B45:E54 DR61:EI111 DR5:EI55">
    <cfRule type="cellIs" dxfId="1099" priority="1483" operator="equal">
      <formula>0</formula>
    </cfRule>
  </conditionalFormatting>
  <conditionalFormatting sqref="P31">
    <cfRule type="cellIs" dxfId="1098" priority="1479" operator="equal">
      <formula>1</formula>
    </cfRule>
  </conditionalFormatting>
  <conditionalFormatting sqref="P45:P54">
    <cfRule type="cellIs" dxfId="1097" priority="1476" operator="equal">
      <formula>0</formula>
    </cfRule>
  </conditionalFormatting>
  <conditionalFormatting sqref="P5:P54">
    <cfRule type="cellIs" dxfId="1096" priority="1482" operator="equal">
      <formula>1</formula>
    </cfRule>
  </conditionalFormatting>
  <conditionalFormatting sqref="P30">
    <cfRule type="cellIs" dxfId="1095" priority="1481" operator="equal">
      <formula>1</formula>
    </cfRule>
  </conditionalFormatting>
  <conditionalFormatting sqref="P5:P54">
    <cfRule type="cellIs" dxfId="1094" priority="1480" operator="equal">
      <formula>0</formula>
    </cfRule>
  </conditionalFormatting>
  <conditionalFormatting sqref="P5:P54">
    <cfRule type="cellIs" dxfId="1093" priority="1478" operator="lessThan">
      <formula>2.8</formula>
    </cfRule>
  </conditionalFormatting>
  <conditionalFormatting sqref="P45:P54">
    <cfRule type="cellIs" dxfId="1092" priority="1477" operator="equal">
      <formula>1</formula>
    </cfRule>
  </conditionalFormatting>
  <conditionalFormatting sqref="P45:P54">
    <cfRule type="cellIs" dxfId="1091" priority="1475" operator="lessThan">
      <formula>2.8</formula>
    </cfRule>
  </conditionalFormatting>
  <conditionalFormatting sqref="P5:P54">
    <cfRule type="cellIs" dxfId="1090" priority="1474" operator="equal">
      <formula>0</formula>
    </cfRule>
  </conditionalFormatting>
  <conditionalFormatting sqref="F42:N44">
    <cfRule type="cellIs" dxfId="1089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1088" priority="1472" operator="lessThan">
      <formula>2.8</formula>
    </cfRule>
  </conditionalFormatting>
  <conditionalFormatting sqref="F41:N41">
    <cfRule type="cellIs" dxfId="1087" priority="1471" operator="equal">
      <formula>1</formula>
    </cfRule>
  </conditionalFormatting>
  <conditionalFormatting sqref="F40:N40">
    <cfRule type="cellIs" dxfId="1086" priority="1470" operator="equal">
      <formula>1</formula>
    </cfRule>
  </conditionalFormatting>
  <conditionalFormatting sqref="F45:N54">
    <cfRule type="cellIs" dxfId="1085" priority="1469" operator="equal">
      <formula>1</formula>
    </cfRule>
  </conditionalFormatting>
  <conditionalFormatting sqref="F45:N54">
    <cfRule type="cellIs" dxfId="1084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1083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1082" priority="1466" operator="equal">
      <formula>0</formula>
    </cfRule>
  </conditionalFormatting>
  <conditionalFormatting sqref="O42:O44">
    <cfRule type="cellIs" dxfId="1081" priority="1465" operator="equal">
      <formula>1</formula>
    </cfRule>
  </conditionalFormatting>
  <conditionalFormatting sqref="O5:O49">
    <cfRule type="cellIs" dxfId="1080" priority="1464" operator="lessThan">
      <formula>2.8</formula>
    </cfRule>
  </conditionalFormatting>
  <conditionalFormatting sqref="O41">
    <cfRule type="cellIs" dxfId="1079" priority="1463" operator="equal">
      <formula>1</formula>
    </cfRule>
  </conditionalFormatting>
  <conditionalFormatting sqref="O40">
    <cfRule type="cellIs" dxfId="1078" priority="1462" operator="equal">
      <formula>1</formula>
    </cfRule>
  </conditionalFormatting>
  <conditionalFormatting sqref="O45:O54">
    <cfRule type="cellIs" dxfId="1077" priority="1461" operator="equal">
      <formula>1</formula>
    </cfRule>
  </conditionalFormatting>
  <conditionalFormatting sqref="O45:O54">
    <cfRule type="cellIs" dxfId="1076" priority="1460" operator="lessThan">
      <formula>2.8</formula>
    </cfRule>
  </conditionalFormatting>
  <conditionalFormatting sqref="O5:O51">
    <cfRule type="cellIs" dxfId="1075" priority="1459" operator="lessThan">
      <formula>3</formula>
    </cfRule>
  </conditionalFormatting>
  <conditionalFormatting sqref="O5:O54">
    <cfRule type="cellIs" dxfId="1074" priority="1458" operator="equal">
      <formula>0</formula>
    </cfRule>
  </conditionalFormatting>
  <conditionalFormatting sqref="O6:O49">
    <cfRule type="cellIs" dxfId="1073" priority="1457" operator="equal">
      <formula>0</formula>
    </cfRule>
  </conditionalFormatting>
  <conditionalFormatting sqref="Q5:W54">
    <cfRule type="cellIs" dxfId="1072" priority="64" operator="lessThan">
      <formula>3</formula>
    </cfRule>
    <cfRule type="cellIs" dxfId="1071" priority="1456" operator="equal">
      <formula>0</formula>
    </cfRule>
  </conditionalFormatting>
  <conditionalFormatting sqref="Y5:Z54">
    <cfRule type="cellIs" dxfId="1070" priority="1455" operator="equal">
      <formula>0</formula>
    </cfRule>
  </conditionalFormatting>
  <conditionalFormatting sqref="CB55 CA5:CB54">
    <cfRule type="cellIs" dxfId="1069" priority="1454" operator="equal">
      <formula>0</formula>
    </cfRule>
  </conditionalFormatting>
  <conditionalFormatting sqref="CW5:CZ54">
    <cfRule type="cellIs" dxfId="1068" priority="1453" operator="equal">
      <formula>0</formula>
    </cfRule>
  </conditionalFormatting>
  <conditionalFormatting sqref="DL5:DO54">
    <cfRule type="cellIs" dxfId="1067" priority="1452" operator="equal">
      <formula>0</formula>
    </cfRule>
  </conditionalFormatting>
  <conditionalFormatting sqref="CX5:CX54">
    <cfRule type="cellIs" dxfId="1066" priority="1451" operator="equal">
      <formula>0</formula>
    </cfRule>
  </conditionalFormatting>
  <conditionalFormatting sqref="CZ5:CZ54">
    <cfRule type="cellIs" dxfId="1065" priority="1450" operator="equal">
      <formula>0</formula>
    </cfRule>
  </conditionalFormatting>
  <conditionalFormatting sqref="CP5:CU54">
    <cfRule type="cellIs" dxfId="1064" priority="1449" operator="equal">
      <formula>0</formula>
    </cfRule>
  </conditionalFormatting>
  <conditionalFormatting sqref="CZ55">
    <cfRule type="cellIs" dxfId="1063" priority="1448" operator="equal">
      <formula>0</formula>
    </cfRule>
  </conditionalFormatting>
  <conditionalFormatting sqref="AL42:AL44">
    <cfRule type="cellIs" dxfId="1062" priority="1447" operator="equal">
      <formula>1</formula>
    </cfRule>
  </conditionalFormatting>
  <conditionalFormatting sqref="AL5:AL49">
    <cfRule type="cellIs" dxfId="1061" priority="1446" operator="lessThan">
      <formula>2.8</formula>
    </cfRule>
  </conditionalFormatting>
  <conditionalFormatting sqref="AL41">
    <cfRule type="cellIs" dxfId="1060" priority="1445" operator="equal">
      <formula>1</formula>
    </cfRule>
  </conditionalFormatting>
  <conditionalFormatting sqref="AL40">
    <cfRule type="cellIs" dxfId="1059" priority="1444" operator="equal">
      <formula>1</formula>
    </cfRule>
  </conditionalFormatting>
  <conditionalFormatting sqref="AL45:AL54">
    <cfRule type="cellIs" dxfId="1058" priority="1443" operator="equal">
      <formula>1</formula>
    </cfRule>
  </conditionalFormatting>
  <conditionalFormatting sqref="AL45:AL54">
    <cfRule type="cellIs" dxfId="1057" priority="1442" operator="lessThan">
      <formula>2.8</formula>
    </cfRule>
  </conditionalFormatting>
  <conditionalFormatting sqref="AL5:AL51">
    <cfRule type="cellIs" dxfId="1056" priority="1441" operator="lessThan">
      <formula>3</formula>
    </cfRule>
  </conditionalFormatting>
  <conditionalFormatting sqref="AL5:AL54">
    <cfRule type="cellIs" dxfId="1055" priority="1440" operator="equal">
      <formula>0</formula>
    </cfRule>
  </conditionalFormatting>
  <conditionalFormatting sqref="AL6:AL49">
    <cfRule type="cellIs" dxfId="1054" priority="1439" operator="equal">
      <formula>0</formula>
    </cfRule>
  </conditionalFormatting>
  <conditionalFormatting sqref="AM5:AS54">
    <cfRule type="cellIs" dxfId="1053" priority="1438" operator="equal">
      <formula>0</formula>
    </cfRule>
  </conditionalFormatting>
  <conditionalFormatting sqref="AX5:BC54">
    <cfRule type="cellIs" dxfId="1052" priority="1437" operator="equal">
      <formula>0</formula>
    </cfRule>
  </conditionalFormatting>
  <conditionalFormatting sqref="CE55">
    <cfRule type="cellIs" dxfId="1051" priority="1436" operator="equal">
      <formula>0</formula>
    </cfRule>
  </conditionalFormatting>
  <conditionalFormatting sqref="AM5:AM54">
    <cfRule type="cellIs" dxfId="1050" priority="1435" operator="equal">
      <formula>0</formula>
    </cfRule>
  </conditionalFormatting>
  <conditionalFormatting sqref="AB40:AJ40">
    <cfRule type="cellIs" dxfId="1049" priority="1412" operator="equal">
      <formula>1</formula>
    </cfRule>
  </conditionalFormatting>
  <conditionalFormatting sqref="AB45:AJ54">
    <cfRule type="cellIs" dxfId="1048" priority="1411" operator="equal">
      <formula>1</formula>
    </cfRule>
  </conditionalFormatting>
  <conditionalFormatting sqref="Y5:Y54">
    <cfRule type="cellIs" dxfId="1047" priority="1434" operator="equal">
      <formula>0</formula>
    </cfRule>
  </conditionalFormatting>
  <conditionalFormatting sqref="CU5:CU54">
    <cfRule type="cellIs" dxfId="1046" priority="1433" operator="equal">
      <formula>0</formula>
    </cfRule>
  </conditionalFormatting>
  <conditionalFormatting sqref="CE5:CE54">
    <cfRule type="cellIs" dxfId="1045" priority="1432" operator="equal">
      <formula>0</formula>
    </cfRule>
  </conditionalFormatting>
  <conditionalFormatting sqref="AX4:BC4">
    <cfRule type="cellIs" dxfId="1044" priority="1431" operator="equal">
      <formula>0</formula>
    </cfRule>
  </conditionalFormatting>
  <conditionalFormatting sqref="F4:O4">
    <cfRule type="cellIs" dxfId="1043" priority="1430" operator="equal">
      <formula>0</formula>
    </cfRule>
  </conditionalFormatting>
  <conditionalFormatting sqref="Q4:W4">
    <cfRule type="cellIs" dxfId="1042" priority="1428" operator="equal">
      <formula>0</formula>
    </cfRule>
    <cfRule type="cellIs" dxfId="1041" priority="1429" operator="equal">
      <formula>0</formula>
    </cfRule>
  </conditionalFormatting>
  <conditionalFormatting sqref="AB4:AK4">
    <cfRule type="cellIs" dxfId="1040" priority="1427" operator="equal">
      <formula>0</formula>
    </cfRule>
  </conditionalFormatting>
  <conditionalFormatting sqref="AM4:AS4">
    <cfRule type="cellIs" dxfId="1039" priority="1424" operator="equal">
      <formula>0</formula>
    </cfRule>
    <cfRule type="cellIs" dxfId="1038" priority="1426" operator="equal">
      <formula>0</formula>
    </cfRule>
  </conditionalFormatting>
  <conditionalFormatting sqref="AT4:AV4">
    <cfRule type="cellIs" dxfId="1037" priority="1425" operator="equal">
      <formula>0</formula>
    </cfRule>
  </conditionalFormatting>
  <conditionalFormatting sqref="AL4">
    <cfRule type="cellIs" dxfId="1036" priority="1423" operator="equal">
      <formula>0</formula>
    </cfRule>
  </conditionalFormatting>
  <conditionalFormatting sqref="X4:Z4">
    <cfRule type="cellIs" dxfId="1035" priority="1422" operator="equal">
      <formula>0</formula>
    </cfRule>
  </conditionalFormatting>
  <conditionalFormatting sqref="P4">
    <cfRule type="cellIs" dxfId="1034" priority="1421" operator="equal">
      <formula>0</formula>
    </cfRule>
  </conditionalFormatting>
  <conditionalFormatting sqref="CD5:CD54">
    <cfRule type="cellIs" dxfId="1033" priority="1420" operator="equal">
      <formula>0</formula>
    </cfRule>
  </conditionalFormatting>
  <conditionalFormatting sqref="CY5:CY54">
    <cfRule type="cellIs" dxfId="1032" priority="1419" operator="equal">
      <formula>0</formula>
    </cfRule>
  </conditionalFormatting>
  <conditionalFormatting sqref="CL5:CN54">
    <cfRule type="cellIs" dxfId="1031" priority="1418" operator="equal">
      <formula>0</formula>
    </cfRule>
  </conditionalFormatting>
  <conditionalFormatting sqref="AU5:AU54">
    <cfRule type="cellIs" dxfId="1030" priority="1397" operator="equal">
      <formula>0</formula>
    </cfRule>
  </conditionalFormatting>
  <conditionalFormatting sqref="X5:X54">
    <cfRule type="cellIs" dxfId="1029" priority="1417" operator="equal">
      <formula>0</formula>
    </cfRule>
  </conditionalFormatting>
  <conditionalFormatting sqref="X5:X54">
    <cfRule type="cellIs" dxfId="1028" priority="1416" operator="equal">
      <formula>0</formula>
    </cfRule>
  </conditionalFormatting>
  <conditionalFormatting sqref="AB43:AJ44 AC42:AJ42">
    <cfRule type="cellIs" dxfId="1027" priority="1415" operator="equal">
      <formula>1</formula>
    </cfRule>
  </conditionalFormatting>
  <conditionalFormatting sqref="AB30:AJ36 AB5:AJ17 AB38:AJ41 AC37:AJ37 AB19:AJ28 AC18:AJ18 AB43:AJ44 AC42:AJ42">
    <cfRule type="cellIs" dxfId="1026" priority="1414" operator="lessThan">
      <formula>2.8</formula>
    </cfRule>
  </conditionalFormatting>
  <conditionalFormatting sqref="AB41:AJ41">
    <cfRule type="cellIs" dxfId="1025" priority="1413" operator="equal">
      <formula>1</formula>
    </cfRule>
  </conditionalFormatting>
  <conditionalFormatting sqref="AB45:AJ54">
    <cfRule type="cellIs" dxfId="1024" priority="1410" operator="lessThan">
      <formula>2.8</formula>
    </cfRule>
  </conditionalFormatting>
  <conditionalFormatting sqref="AB5:AJ17 AB38:AJ41 AC37:AJ37 AB19:AJ36 AC18:AJ18 AB43:AJ49 AC42:AJ42">
    <cfRule type="cellIs" dxfId="1023" priority="1409" operator="lessThan">
      <formula>3</formula>
    </cfRule>
  </conditionalFormatting>
  <conditionalFormatting sqref="AB5:AJ17 AB38:AJ41 AC37:AJ37 AB19:AJ36 AC18:AJ18 AB43:AJ54 AC42:AJ42">
    <cfRule type="cellIs" dxfId="1022" priority="1408" operator="equal">
      <formula>0</formula>
    </cfRule>
  </conditionalFormatting>
  <conditionalFormatting sqref="AK42:AK44">
    <cfRule type="cellIs" dxfId="1021" priority="1407" operator="equal">
      <formula>1</formula>
    </cfRule>
  </conditionalFormatting>
  <conditionalFormatting sqref="AK5:AK49">
    <cfRule type="cellIs" dxfId="1020" priority="1406" operator="lessThan">
      <formula>2.8</formula>
    </cfRule>
  </conditionalFormatting>
  <conditionalFormatting sqref="AK41">
    <cfRule type="cellIs" dxfId="1019" priority="1405" operator="equal">
      <formula>1</formula>
    </cfRule>
  </conditionalFormatting>
  <conditionalFormatting sqref="AK40">
    <cfRule type="cellIs" dxfId="1018" priority="1404" operator="equal">
      <formula>1</formula>
    </cfRule>
  </conditionalFormatting>
  <conditionalFormatting sqref="AK45:AK54">
    <cfRule type="cellIs" dxfId="1017" priority="1403" operator="equal">
      <formula>1</formula>
    </cfRule>
  </conditionalFormatting>
  <conditionalFormatting sqref="AK45:AK54">
    <cfRule type="cellIs" dxfId="1016" priority="1402" operator="lessThan">
      <formula>2.8</formula>
    </cfRule>
  </conditionalFormatting>
  <conditionalFormatting sqref="AK5:AK51">
    <cfRule type="cellIs" dxfId="1015" priority="1401" operator="lessThan">
      <formula>3</formula>
    </cfRule>
  </conditionalFormatting>
  <conditionalFormatting sqref="AK5:AK54">
    <cfRule type="cellIs" dxfId="1014" priority="1400" operator="equal">
      <formula>0</formula>
    </cfRule>
  </conditionalFormatting>
  <conditionalFormatting sqref="AK6:AK49">
    <cfRule type="cellIs" dxfId="1013" priority="1399" operator="equal">
      <formula>0</formula>
    </cfRule>
  </conditionalFormatting>
  <conditionalFormatting sqref="AU5:AV54">
    <cfRule type="cellIs" dxfId="1012" priority="1398" operator="equal">
      <formula>0</formula>
    </cfRule>
  </conditionalFormatting>
  <conditionalFormatting sqref="BX5:BX54">
    <cfRule type="cellIs" dxfId="1011" priority="1357" operator="equal">
      <formula>0</formula>
    </cfRule>
  </conditionalFormatting>
  <conditionalFormatting sqref="AT5:AT54">
    <cfRule type="cellIs" dxfId="1010" priority="1396" operator="equal">
      <formula>0</formula>
    </cfRule>
  </conditionalFormatting>
  <conditionalFormatting sqref="AT5:AT54">
    <cfRule type="cellIs" dxfId="1009" priority="1395" operator="equal">
      <formula>0</formula>
    </cfRule>
  </conditionalFormatting>
  <conditionalFormatting sqref="BO42:BO44">
    <cfRule type="cellIs" dxfId="1008" priority="1394" operator="equal">
      <formula>1</formula>
    </cfRule>
  </conditionalFormatting>
  <conditionalFormatting sqref="BO5:BO49">
    <cfRule type="cellIs" dxfId="1007" priority="1393" operator="lessThan">
      <formula>2.8</formula>
    </cfRule>
  </conditionalFormatting>
  <conditionalFormatting sqref="BO41">
    <cfRule type="cellIs" dxfId="1006" priority="1392" operator="equal">
      <formula>1</formula>
    </cfRule>
  </conditionalFormatting>
  <conditionalFormatting sqref="BO40">
    <cfRule type="cellIs" dxfId="1005" priority="1391" operator="equal">
      <formula>1</formula>
    </cfRule>
  </conditionalFormatting>
  <conditionalFormatting sqref="BO45:BO54">
    <cfRule type="cellIs" dxfId="1004" priority="1390" operator="equal">
      <formula>1</formula>
    </cfRule>
  </conditionalFormatting>
  <conditionalFormatting sqref="BO45:BO54">
    <cfRule type="cellIs" dxfId="1003" priority="1389" operator="lessThan">
      <formula>2.8</formula>
    </cfRule>
  </conditionalFormatting>
  <conditionalFormatting sqref="BO5:BO51">
    <cfRule type="cellIs" dxfId="1002" priority="1388" operator="lessThan">
      <formula>3</formula>
    </cfRule>
  </conditionalFormatting>
  <conditionalFormatting sqref="BO5:BO54">
    <cfRule type="cellIs" dxfId="1001" priority="1387" operator="equal">
      <formula>0</formula>
    </cfRule>
  </conditionalFormatting>
  <conditionalFormatting sqref="BO6:BO49">
    <cfRule type="cellIs" dxfId="1000" priority="1386" operator="equal">
      <formula>0</formula>
    </cfRule>
  </conditionalFormatting>
  <conditionalFormatting sqref="BP5:BV54">
    <cfRule type="cellIs" dxfId="999" priority="1385" operator="equal">
      <formula>0</formula>
    </cfRule>
  </conditionalFormatting>
  <conditionalFormatting sqref="CH55">
    <cfRule type="cellIs" dxfId="998" priority="1384" operator="equal">
      <formula>0</formula>
    </cfRule>
  </conditionalFormatting>
  <conditionalFormatting sqref="BP5:BP54">
    <cfRule type="cellIs" dxfId="997" priority="1383" operator="equal">
      <formula>0</formula>
    </cfRule>
  </conditionalFormatting>
  <conditionalFormatting sqref="CH5:CH54">
    <cfRule type="cellIs" dxfId="996" priority="1382" operator="equal">
      <formula>0</formula>
    </cfRule>
  </conditionalFormatting>
  <conditionalFormatting sqref="BE4:BN4">
    <cfRule type="cellIs" dxfId="995" priority="1381" operator="equal">
      <formula>0</formula>
    </cfRule>
  </conditionalFormatting>
  <conditionalFormatting sqref="BP4:BV4">
    <cfRule type="cellIs" dxfId="994" priority="1378" operator="equal">
      <formula>0</formula>
    </cfRule>
    <cfRule type="cellIs" dxfId="993" priority="1380" operator="equal">
      <formula>0</formula>
    </cfRule>
  </conditionalFormatting>
  <conditionalFormatting sqref="BW4:BY4">
    <cfRule type="cellIs" dxfId="992" priority="1379" operator="equal">
      <formula>0</formula>
    </cfRule>
  </conditionalFormatting>
  <conditionalFormatting sqref="BO4">
    <cfRule type="cellIs" dxfId="991" priority="1377" operator="equal">
      <formula>0</formula>
    </cfRule>
  </conditionalFormatting>
  <conditionalFormatting sqref="CG5:CG54">
    <cfRule type="cellIs" dxfId="990" priority="1376" operator="equal">
      <formula>0</formula>
    </cfRule>
  </conditionalFormatting>
  <conditionalFormatting sqref="BE43:BM44 BF42:BM42">
    <cfRule type="cellIs" dxfId="989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88" priority="1374" operator="lessThan">
      <formula>2.8</formula>
    </cfRule>
  </conditionalFormatting>
  <conditionalFormatting sqref="BE41:BM41">
    <cfRule type="cellIs" dxfId="987" priority="1373" operator="equal">
      <formula>1</formula>
    </cfRule>
  </conditionalFormatting>
  <conditionalFormatting sqref="BE40:BM40">
    <cfRule type="cellIs" dxfId="986" priority="1372" operator="equal">
      <formula>1</formula>
    </cfRule>
  </conditionalFormatting>
  <conditionalFormatting sqref="BE45:BM54">
    <cfRule type="cellIs" dxfId="985" priority="1371" operator="equal">
      <formula>1</formula>
    </cfRule>
  </conditionalFormatting>
  <conditionalFormatting sqref="BE45:BM54">
    <cfRule type="cellIs" dxfId="984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83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82" priority="1368" operator="equal">
      <formula>0</formula>
    </cfRule>
  </conditionalFormatting>
  <conditionalFormatting sqref="BN42:BN44">
    <cfRule type="cellIs" dxfId="981" priority="1367" operator="equal">
      <formula>1</formula>
    </cfRule>
  </conditionalFormatting>
  <conditionalFormatting sqref="BN5:BN49">
    <cfRule type="cellIs" dxfId="980" priority="1366" operator="lessThan">
      <formula>2.8</formula>
    </cfRule>
  </conditionalFormatting>
  <conditionalFormatting sqref="BN41">
    <cfRule type="cellIs" dxfId="979" priority="1365" operator="equal">
      <formula>1</formula>
    </cfRule>
  </conditionalFormatting>
  <conditionalFormatting sqref="BN40">
    <cfRule type="cellIs" dxfId="978" priority="1364" operator="equal">
      <formula>1</formula>
    </cfRule>
  </conditionalFormatting>
  <conditionalFormatting sqref="BN45:BN54">
    <cfRule type="cellIs" dxfId="977" priority="1363" operator="equal">
      <formula>1</formula>
    </cfRule>
  </conditionalFormatting>
  <conditionalFormatting sqref="BN45:BN54">
    <cfRule type="cellIs" dxfId="976" priority="1362" operator="lessThan">
      <formula>2.8</formula>
    </cfRule>
  </conditionalFormatting>
  <conditionalFormatting sqref="BN5:BN51">
    <cfRule type="cellIs" dxfId="975" priority="1361" operator="lessThan">
      <formula>3</formula>
    </cfRule>
  </conditionalFormatting>
  <conditionalFormatting sqref="BN5:BN54">
    <cfRule type="cellIs" dxfId="974" priority="1360" operator="equal">
      <formula>0</formula>
    </cfRule>
  </conditionalFormatting>
  <conditionalFormatting sqref="BN6:BN49">
    <cfRule type="cellIs" dxfId="973" priority="1359" operator="equal">
      <formula>0</formula>
    </cfRule>
  </conditionalFormatting>
  <conditionalFormatting sqref="BX5:BY54">
    <cfRule type="cellIs" dxfId="972" priority="1358" operator="equal">
      <formula>0</formula>
    </cfRule>
  </conditionalFormatting>
  <conditionalFormatting sqref="BW5:BW54">
    <cfRule type="cellIs" dxfId="971" priority="1356" operator="equal">
      <formula>0</formula>
    </cfRule>
  </conditionalFormatting>
  <conditionalFormatting sqref="BW5:BW54">
    <cfRule type="cellIs" dxfId="970" priority="1355" operator="equal">
      <formula>0</formula>
    </cfRule>
  </conditionalFormatting>
  <conditionalFormatting sqref="DB5:DE54">
    <cfRule type="cellIs" dxfId="969" priority="1354" operator="equal">
      <formula>0</formula>
    </cfRule>
  </conditionalFormatting>
  <conditionalFormatting sqref="DC5:DC54">
    <cfRule type="cellIs" dxfId="968" priority="1353" operator="equal">
      <formula>0</formula>
    </cfRule>
  </conditionalFormatting>
  <conditionalFormatting sqref="DE5:DE54">
    <cfRule type="cellIs" dxfId="967" priority="1352" operator="equal">
      <formula>0</formula>
    </cfRule>
  </conditionalFormatting>
  <conditionalFormatting sqref="DD5:DD54">
    <cfRule type="cellIs" dxfId="966" priority="1351" operator="equal">
      <formula>0</formula>
    </cfRule>
  </conditionalFormatting>
  <conditionalFormatting sqref="DG5:DJ54">
    <cfRule type="cellIs" dxfId="965" priority="1350" operator="equal">
      <formula>0</formula>
    </cfRule>
  </conditionalFormatting>
  <conditionalFormatting sqref="DH5:DH54">
    <cfRule type="cellIs" dxfId="964" priority="1349" operator="equal">
      <formula>0</formula>
    </cfRule>
  </conditionalFormatting>
  <conditionalFormatting sqref="DJ5:DJ54">
    <cfRule type="cellIs" dxfId="963" priority="1348" operator="equal">
      <formula>0</formula>
    </cfRule>
  </conditionalFormatting>
  <conditionalFormatting sqref="DI5:DI54">
    <cfRule type="cellIs" dxfId="962" priority="1347" operator="equal">
      <formula>0</formula>
    </cfRule>
  </conditionalFormatting>
  <conditionalFormatting sqref="EB61:EI110 DW61:DZ110 DR61:DU110 DR5:DU54 DW5:DZ54 EB5:EI54">
    <cfRule type="cellIs" dxfId="961" priority="1346" operator="equal">
      <formula>0</formula>
    </cfRule>
  </conditionalFormatting>
  <conditionalFormatting sqref="B99:E110">
    <cfRule type="cellIs" dxfId="960" priority="1345" operator="equal">
      <formula>0</formula>
    </cfRule>
  </conditionalFormatting>
  <conditionalFormatting sqref="P87">
    <cfRule type="cellIs" dxfId="959" priority="1341" operator="equal">
      <formula>1</formula>
    </cfRule>
  </conditionalFormatting>
  <conditionalFormatting sqref="P101:P110">
    <cfRule type="cellIs" dxfId="958" priority="1338" operator="equal">
      <formula>0</formula>
    </cfRule>
  </conditionalFormatting>
  <conditionalFormatting sqref="P61:P110">
    <cfRule type="cellIs" dxfId="957" priority="1344" operator="equal">
      <formula>1</formula>
    </cfRule>
  </conditionalFormatting>
  <conditionalFormatting sqref="P86">
    <cfRule type="cellIs" dxfId="956" priority="1343" operator="equal">
      <formula>1</formula>
    </cfRule>
  </conditionalFormatting>
  <conditionalFormatting sqref="P61:P110">
    <cfRule type="cellIs" dxfId="955" priority="1342" operator="equal">
      <formula>0</formula>
    </cfRule>
  </conditionalFormatting>
  <conditionalFormatting sqref="P61:P110">
    <cfRule type="cellIs" dxfId="954" priority="1340" operator="lessThan">
      <formula>2.8</formula>
    </cfRule>
  </conditionalFormatting>
  <conditionalFormatting sqref="P101:P110">
    <cfRule type="cellIs" dxfId="953" priority="1339" operator="equal">
      <formula>1</formula>
    </cfRule>
  </conditionalFormatting>
  <conditionalFormatting sqref="P101:P110">
    <cfRule type="cellIs" dxfId="952" priority="1337" operator="lessThan">
      <formula>2.8</formula>
    </cfRule>
  </conditionalFormatting>
  <conditionalFormatting sqref="P61:P110">
    <cfRule type="cellIs" dxfId="951" priority="1336" operator="equal">
      <formula>0</formula>
    </cfRule>
  </conditionalFormatting>
  <conditionalFormatting sqref="F98:N100">
    <cfRule type="cellIs" dxfId="950" priority="1335" operator="equal">
      <formula>1</formula>
    </cfRule>
  </conditionalFormatting>
  <conditionalFormatting sqref="F61:N84 F87:N100 F86 H86 L86:N86">
    <cfRule type="cellIs" dxfId="949" priority="1334" operator="lessThan">
      <formula>2.8</formula>
    </cfRule>
  </conditionalFormatting>
  <conditionalFormatting sqref="F97:N97">
    <cfRule type="cellIs" dxfId="948" priority="1333" operator="equal">
      <formula>1</formula>
    </cfRule>
  </conditionalFormatting>
  <conditionalFormatting sqref="F96:N96">
    <cfRule type="cellIs" dxfId="947" priority="1332" operator="equal">
      <formula>1</formula>
    </cfRule>
  </conditionalFormatting>
  <conditionalFormatting sqref="F101:N110">
    <cfRule type="cellIs" dxfId="946" priority="1331" operator="equal">
      <formula>1</formula>
    </cfRule>
  </conditionalFormatting>
  <conditionalFormatting sqref="F101:N110">
    <cfRule type="cellIs" dxfId="945" priority="1330" operator="lessThan">
      <formula>2.8</formula>
    </cfRule>
  </conditionalFormatting>
  <conditionalFormatting sqref="F61:N85 F87:N105 F86 H86 L86:N86">
    <cfRule type="cellIs" dxfId="944" priority="1329" operator="lessThan">
      <formula>3</formula>
    </cfRule>
  </conditionalFormatting>
  <conditionalFormatting sqref="F61:N85 F87:N110 F86 H86 L86:N86">
    <cfRule type="cellIs" dxfId="943" priority="1328" operator="equal">
      <formula>0</formula>
    </cfRule>
  </conditionalFormatting>
  <conditionalFormatting sqref="O98:O100">
    <cfRule type="cellIs" dxfId="942" priority="1327" operator="equal">
      <formula>1</formula>
    </cfRule>
  </conditionalFormatting>
  <conditionalFormatting sqref="O61:O105">
    <cfRule type="cellIs" dxfId="941" priority="1326" operator="lessThan">
      <formula>2.8</formula>
    </cfRule>
  </conditionalFormatting>
  <conditionalFormatting sqref="O97">
    <cfRule type="cellIs" dxfId="940" priority="1325" operator="equal">
      <formula>1</formula>
    </cfRule>
  </conditionalFormatting>
  <conditionalFormatting sqref="O96">
    <cfRule type="cellIs" dxfId="939" priority="1324" operator="equal">
      <formula>1</formula>
    </cfRule>
  </conditionalFormatting>
  <conditionalFormatting sqref="O101:O110">
    <cfRule type="cellIs" dxfId="938" priority="1323" operator="equal">
      <formula>1</formula>
    </cfRule>
  </conditionalFormatting>
  <conditionalFormatting sqref="O101:O110">
    <cfRule type="cellIs" dxfId="937" priority="1322" operator="lessThan">
      <formula>2.8</formula>
    </cfRule>
  </conditionalFormatting>
  <conditionalFormatting sqref="O61:O107">
    <cfRule type="cellIs" dxfId="936" priority="1321" operator="lessThan">
      <formula>3</formula>
    </cfRule>
  </conditionalFormatting>
  <conditionalFormatting sqref="O61:O110">
    <cfRule type="cellIs" dxfId="935" priority="1320" operator="equal">
      <formula>0</formula>
    </cfRule>
  </conditionalFormatting>
  <conditionalFormatting sqref="O62:O105">
    <cfRule type="cellIs" dxfId="934" priority="1319" operator="equal">
      <formula>0</formula>
    </cfRule>
  </conditionalFormatting>
  <conditionalFormatting sqref="Q61:W110">
    <cfRule type="cellIs" dxfId="933" priority="63" operator="lessThan">
      <formula>3</formula>
    </cfRule>
    <cfRule type="cellIs" dxfId="932" priority="1318" operator="equal">
      <formula>0</formula>
    </cfRule>
  </conditionalFormatting>
  <conditionalFormatting sqref="Y61:Z110">
    <cfRule type="cellIs" dxfId="931" priority="1317" operator="equal">
      <formula>0</formula>
    </cfRule>
  </conditionalFormatting>
  <conditionalFormatting sqref="CB111 CA61:CB110">
    <cfRule type="cellIs" dxfId="930" priority="1316" operator="equal">
      <formula>0</formula>
    </cfRule>
  </conditionalFormatting>
  <conditionalFormatting sqref="CW61:CZ110">
    <cfRule type="cellIs" dxfId="929" priority="1315" operator="equal">
      <formula>0</formula>
    </cfRule>
  </conditionalFormatting>
  <conditionalFormatting sqref="CX61:CX110">
    <cfRule type="cellIs" dxfId="928" priority="1314" operator="equal">
      <formula>0</formula>
    </cfRule>
  </conditionalFormatting>
  <conditionalFormatting sqref="CZ61:CZ110">
    <cfRule type="cellIs" dxfId="927" priority="1313" operator="equal">
      <formula>0</formula>
    </cfRule>
  </conditionalFormatting>
  <conditionalFormatting sqref="CP61:CU61 CP99:CU110 CU62:CU98">
    <cfRule type="cellIs" dxfId="926" priority="1312" operator="equal">
      <formula>0</formula>
    </cfRule>
  </conditionalFormatting>
  <conditionalFormatting sqref="AL98:AL100">
    <cfRule type="cellIs" dxfId="925" priority="1311" operator="equal">
      <formula>1</formula>
    </cfRule>
  </conditionalFormatting>
  <conditionalFormatting sqref="AL61:AL105">
    <cfRule type="cellIs" dxfId="924" priority="1310" operator="lessThan">
      <formula>2.8</formula>
    </cfRule>
  </conditionalFormatting>
  <conditionalFormatting sqref="AL97">
    <cfRule type="cellIs" dxfId="923" priority="1309" operator="equal">
      <formula>1</formula>
    </cfRule>
  </conditionalFormatting>
  <conditionalFormatting sqref="AL96">
    <cfRule type="cellIs" dxfId="922" priority="1308" operator="equal">
      <formula>1</formula>
    </cfRule>
  </conditionalFormatting>
  <conditionalFormatting sqref="AL101:AL110">
    <cfRule type="cellIs" dxfId="921" priority="1307" operator="equal">
      <formula>1</formula>
    </cfRule>
  </conditionalFormatting>
  <conditionalFormatting sqref="AL101:AL110">
    <cfRule type="cellIs" dxfId="920" priority="1306" operator="lessThan">
      <formula>2.8</formula>
    </cfRule>
  </conditionalFormatting>
  <conditionalFormatting sqref="AL61:AL107">
    <cfRule type="cellIs" dxfId="919" priority="1305" operator="lessThan">
      <formula>3</formula>
    </cfRule>
  </conditionalFormatting>
  <conditionalFormatting sqref="AL61:AL110">
    <cfRule type="cellIs" dxfId="918" priority="1304" operator="equal">
      <formula>0</formula>
    </cfRule>
  </conditionalFormatting>
  <conditionalFormatting sqref="AL62:AL105">
    <cfRule type="cellIs" dxfId="917" priority="1303" operator="equal">
      <formula>0</formula>
    </cfRule>
  </conditionalFormatting>
  <conditionalFormatting sqref="AM61:AS110">
    <cfRule type="cellIs" dxfId="916" priority="1302" operator="equal">
      <formula>0</formula>
    </cfRule>
  </conditionalFormatting>
  <conditionalFormatting sqref="AX61:BC110">
    <cfRule type="cellIs" dxfId="915" priority="1301" operator="equal">
      <formula>0</formula>
    </cfRule>
  </conditionalFormatting>
  <conditionalFormatting sqref="CE111">
    <cfRule type="cellIs" dxfId="914" priority="1300" operator="equal">
      <formula>0</formula>
    </cfRule>
  </conditionalFormatting>
  <conditionalFormatting sqref="AM61:AM110">
    <cfRule type="cellIs" dxfId="913" priority="1299" operator="equal">
      <formula>0</formula>
    </cfRule>
  </conditionalFormatting>
  <conditionalFormatting sqref="AB96:AJ96">
    <cfRule type="cellIs" dxfId="912" priority="1276" operator="equal">
      <formula>1</formula>
    </cfRule>
  </conditionalFormatting>
  <conditionalFormatting sqref="AB101:AJ110">
    <cfRule type="cellIs" dxfId="911" priority="1275" operator="equal">
      <formula>1</formula>
    </cfRule>
  </conditionalFormatting>
  <conditionalFormatting sqref="Y61:Y110">
    <cfRule type="cellIs" dxfId="910" priority="1298" operator="equal">
      <formula>0</formula>
    </cfRule>
  </conditionalFormatting>
  <conditionalFormatting sqref="CU61:CU110">
    <cfRule type="cellIs" dxfId="909" priority="1297" operator="equal">
      <formula>0</formula>
    </cfRule>
  </conditionalFormatting>
  <conditionalFormatting sqref="CE61:CE110">
    <cfRule type="cellIs" dxfId="908" priority="1296" operator="equal">
      <formula>0</formula>
    </cfRule>
  </conditionalFormatting>
  <conditionalFormatting sqref="AX60:BC60">
    <cfRule type="cellIs" dxfId="907" priority="1295" operator="equal">
      <formula>0</formula>
    </cfRule>
  </conditionalFormatting>
  <conditionalFormatting sqref="F60:O60">
    <cfRule type="cellIs" dxfId="906" priority="1294" operator="equal">
      <formula>0</formula>
    </cfRule>
  </conditionalFormatting>
  <conditionalFormatting sqref="Q60:W60">
    <cfRule type="cellIs" dxfId="905" priority="1292" operator="equal">
      <formula>0</formula>
    </cfRule>
    <cfRule type="cellIs" dxfId="904" priority="1293" operator="equal">
      <formula>0</formula>
    </cfRule>
  </conditionalFormatting>
  <conditionalFormatting sqref="AB60:AK60">
    <cfRule type="cellIs" dxfId="903" priority="1291" operator="equal">
      <formula>0</formula>
    </cfRule>
  </conditionalFormatting>
  <conditionalFormatting sqref="AM60:AS60">
    <cfRule type="cellIs" dxfId="902" priority="1288" operator="equal">
      <formula>0</formula>
    </cfRule>
    <cfRule type="cellIs" dxfId="901" priority="1290" operator="equal">
      <formula>0</formula>
    </cfRule>
  </conditionalFormatting>
  <conditionalFormatting sqref="AT60:AV60">
    <cfRule type="cellIs" dxfId="900" priority="1289" operator="equal">
      <formula>0</formula>
    </cfRule>
  </conditionalFormatting>
  <conditionalFormatting sqref="AL60">
    <cfRule type="cellIs" dxfId="899" priority="1287" operator="equal">
      <formula>0</formula>
    </cfRule>
  </conditionalFormatting>
  <conditionalFormatting sqref="X60:Z60">
    <cfRule type="cellIs" dxfId="898" priority="1286" operator="equal">
      <formula>0</formula>
    </cfRule>
  </conditionalFormatting>
  <conditionalFormatting sqref="P60">
    <cfRule type="cellIs" dxfId="897" priority="1285" operator="equal">
      <formula>0</formula>
    </cfRule>
  </conditionalFormatting>
  <conditionalFormatting sqref="CD61:CD110">
    <cfRule type="cellIs" dxfId="896" priority="1284" operator="equal">
      <formula>0</formula>
    </cfRule>
  </conditionalFormatting>
  <conditionalFormatting sqref="CY61:CY110">
    <cfRule type="cellIs" dxfId="895" priority="1283" operator="equal">
      <formula>0</formula>
    </cfRule>
  </conditionalFormatting>
  <conditionalFormatting sqref="CL62:CN110">
    <cfRule type="cellIs" dxfId="894" priority="1282" operator="equal">
      <formula>0</formula>
    </cfRule>
  </conditionalFormatting>
  <conditionalFormatting sqref="AU61:AU110">
    <cfRule type="cellIs" dxfId="893" priority="1261" operator="equal">
      <formula>0</formula>
    </cfRule>
  </conditionalFormatting>
  <conditionalFormatting sqref="X61:X110">
    <cfRule type="cellIs" dxfId="892" priority="1281" operator="equal">
      <formula>0</formula>
    </cfRule>
  </conditionalFormatting>
  <conditionalFormatting sqref="X61:X110">
    <cfRule type="cellIs" dxfId="891" priority="1280" operator="equal">
      <formula>0</formula>
    </cfRule>
  </conditionalFormatting>
  <conditionalFormatting sqref="AB98:AJ100">
    <cfRule type="cellIs" dxfId="890" priority="1279" operator="equal">
      <formula>1</formula>
    </cfRule>
  </conditionalFormatting>
  <conditionalFormatting sqref="AB61:AJ84 AB86:AJ100">
    <cfRule type="cellIs" dxfId="889" priority="1278" operator="lessThan">
      <formula>2.8</formula>
    </cfRule>
  </conditionalFormatting>
  <conditionalFormatting sqref="AB97:AJ97">
    <cfRule type="cellIs" dxfId="888" priority="1277" operator="equal">
      <formula>1</formula>
    </cfRule>
  </conditionalFormatting>
  <conditionalFormatting sqref="AB101:AJ110">
    <cfRule type="cellIs" dxfId="887" priority="1274" operator="lessThan">
      <formula>2.8</formula>
    </cfRule>
  </conditionalFormatting>
  <conditionalFormatting sqref="AB61:AJ105">
    <cfRule type="cellIs" dxfId="886" priority="1273" operator="lessThan">
      <formula>3</formula>
    </cfRule>
  </conditionalFormatting>
  <conditionalFormatting sqref="AB61:AJ110">
    <cfRule type="cellIs" dxfId="885" priority="1272" operator="equal">
      <formula>0</formula>
    </cfRule>
  </conditionalFormatting>
  <conditionalFormatting sqref="AK98:AK100">
    <cfRule type="cellIs" dxfId="884" priority="1271" operator="equal">
      <formula>1</formula>
    </cfRule>
  </conditionalFormatting>
  <conditionalFormatting sqref="AK61:AK105">
    <cfRule type="cellIs" dxfId="883" priority="1270" operator="lessThan">
      <formula>2.8</formula>
    </cfRule>
  </conditionalFormatting>
  <conditionalFormatting sqref="AK97">
    <cfRule type="cellIs" dxfId="882" priority="1269" operator="equal">
      <formula>1</formula>
    </cfRule>
  </conditionalFormatting>
  <conditionalFormatting sqref="AK96">
    <cfRule type="cellIs" dxfId="881" priority="1268" operator="equal">
      <formula>1</formula>
    </cfRule>
  </conditionalFormatting>
  <conditionalFormatting sqref="AK101:AK110">
    <cfRule type="cellIs" dxfId="880" priority="1267" operator="equal">
      <formula>1</formula>
    </cfRule>
  </conditionalFormatting>
  <conditionalFormatting sqref="AK101:AK110">
    <cfRule type="cellIs" dxfId="879" priority="1266" operator="lessThan">
      <formula>2.8</formula>
    </cfRule>
  </conditionalFormatting>
  <conditionalFormatting sqref="AK61:AK107">
    <cfRule type="cellIs" dxfId="878" priority="1265" operator="lessThan">
      <formula>3</formula>
    </cfRule>
  </conditionalFormatting>
  <conditionalFormatting sqref="AK61:AK110">
    <cfRule type="cellIs" dxfId="877" priority="1264" operator="equal">
      <formula>0</formula>
    </cfRule>
  </conditionalFormatting>
  <conditionalFormatting sqref="AK62:AK105">
    <cfRule type="cellIs" dxfId="876" priority="1263" operator="equal">
      <formula>0</formula>
    </cfRule>
  </conditionalFormatting>
  <conditionalFormatting sqref="AU61:AV110">
    <cfRule type="cellIs" dxfId="875" priority="1262" operator="equal">
      <formula>0</formula>
    </cfRule>
  </conditionalFormatting>
  <conditionalFormatting sqref="BX61:BX110">
    <cfRule type="cellIs" dxfId="874" priority="1221" operator="equal">
      <formula>0</formula>
    </cfRule>
  </conditionalFormatting>
  <conditionalFormatting sqref="AT61:AT110">
    <cfRule type="cellIs" dxfId="873" priority="1260" operator="equal">
      <formula>0</formula>
    </cfRule>
  </conditionalFormatting>
  <conditionalFormatting sqref="AT61:AT110">
    <cfRule type="cellIs" dxfId="872" priority="1259" operator="equal">
      <formula>0</formula>
    </cfRule>
  </conditionalFormatting>
  <conditionalFormatting sqref="BO98:BO100">
    <cfRule type="cellIs" dxfId="871" priority="1258" operator="equal">
      <formula>1</formula>
    </cfRule>
  </conditionalFormatting>
  <conditionalFormatting sqref="BO61:BO105">
    <cfRule type="cellIs" dxfId="870" priority="1257" operator="lessThan">
      <formula>2.8</formula>
    </cfRule>
  </conditionalFormatting>
  <conditionalFormatting sqref="BO97">
    <cfRule type="cellIs" dxfId="869" priority="1256" operator="equal">
      <formula>1</formula>
    </cfRule>
  </conditionalFormatting>
  <conditionalFormatting sqref="BO96">
    <cfRule type="cellIs" dxfId="868" priority="1255" operator="equal">
      <formula>1</formula>
    </cfRule>
  </conditionalFormatting>
  <conditionalFormatting sqref="BO101:BO110">
    <cfRule type="cellIs" dxfId="867" priority="1254" operator="equal">
      <formula>1</formula>
    </cfRule>
  </conditionalFormatting>
  <conditionalFormatting sqref="BO101:BO110">
    <cfRule type="cellIs" dxfId="866" priority="1253" operator="lessThan">
      <formula>2.8</formula>
    </cfRule>
  </conditionalFormatting>
  <conditionalFormatting sqref="BO61:BO107">
    <cfRule type="cellIs" dxfId="865" priority="1252" operator="lessThan">
      <formula>3</formula>
    </cfRule>
  </conditionalFormatting>
  <conditionalFormatting sqref="BO61:BO110">
    <cfRule type="cellIs" dxfId="864" priority="1251" operator="equal">
      <formula>0</formula>
    </cfRule>
  </conditionalFormatting>
  <conditionalFormatting sqref="BO62:BO105">
    <cfRule type="cellIs" dxfId="863" priority="1250" operator="equal">
      <formula>0</formula>
    </cfRule>
  </conditionalFormatting>
  <conditionalFormatting sqref="BP61:BV110">
    <cfRule type="cellIs" dxfId="862" priority="57" operator="lessThan">
      <formula>3</formula>
    </cfRule>
    <cfRule type="cellIs" dxfId="861" priority="1249" operator="equal">
      <formula>0</formula>
    </cfRule>
  </conditionalFormatting>
  <conditionalFormatting sqref="CH111">
    <cfRule type="cellIs" dxfId="860" priority="1248" operator="equal">
      <formula>0</formula>
    </cfRule>
  </conditionalFormatting>
  <conditionalFormatting sqref="BP61:BP110">
    <cfRule type="cellIs" dxfId="859" priority="1247" operator="equal">
      <formula>0</formula>
    </cfRule>
  </conditionalFormatting>
  <conditionalFormatting sqref="CH61:CH110">
    <cfRule type="cellIs" dxfId="858" priority="1246" operator="equal">
      <formula>0</formula>
    </cfRule>
  </conditionalFormatting>
  <conditionalFormatting sqref="BE60:BN60">
    <cfRule type="cellIs" dxfId="857" priority="1245" operator="equal">
      <formula>0</formula>
    </cfRule>
  </conditionalFormatting>
  <conditionalFormatting sqref="BP60:BV60">
    <cfRule type="cellIs" dxfId="856" priority="1242" operator="equal">
      <formula>0</formula>
    </cfRule>
    <cfRule type="cellIs" dxfId="855" priority="1244" operator="equal">
      <formula>0</formula>
    </cfRule>
  </conditionalFormatting>
  <conditionalFormatting sqref="BW60:BY60">
    <cfRule type="cellIs" dxfId="854" priority="1243" operator="equal">
      <formula>0</formula>
    </cfRule>
  </conditionalFormatting>
  <conditionalFormatting sqref="BO60">
    <cfRule type="cellIs" dxfId="853" priority="1241" operator="equal">
      <formula>0</formula>
    </cfRule>
  </conditionalFormatting>
  <conditionalFormatting sqref="CG61:CG110">
    <cfRule type="cellIs" dxfId="852" priority="1240" operator="equal">
      <formula>0</formula>
    </cfRule>
  </conditionalFormatting>
  <conditionalFormatting sqref="BE98:BM100">
    <cfRule type="cellIs" dxfId="851" priority="1239" operator="equal">
      <formula>1</formula>
    </cfRule>
  </conditionalFormatting>
  <conditionalFormatting sqref="BE61:BM84 BE86:BM100">
    <cfRule type="cellIs" dxfId="850" priority="1238" operator="lessThan">
      <formula>2.8</formula>
    </cfRule>
  </conditionalFormatting>
  <conditionalFormatting sqref="BE97:BM97">
    <cfRule type="cellIs" dxfId="849" priority="1237" operator="equal">
      <formula>1</formula>
    </cfRule>
  </conditionalFormatting>
  <conditionalFormatting sqref="BE96:BM96">
    <cfRule type="cellIs" dxfId="848" priority="1236" operator="equal">
      <formula>1</formula>
    </cfRule>
  </conditionalFormatting>
  <conditionalFormatting sqref="BE101:BM110">
    <cfRule type="cellIs" dxfId="847" priority="1235" operator="equal">
      <formula>1</formula>
    </cfRule>
  </conditionalFormatting>
  <conditionalFormatting sqref="BE101:BM110">
    <cfRule type="cellIs" dxfId="846" priority="1234" operator="lessThan">
      <formula>2.8</formula>
    </cfRule>
  </conditionalFormatting>
  <conditionalFormatting sqref="BE61:BM105">
    <cfRule type="cellIs" dxfId="845" priority="1233" operator="lessThan">
      <formula>3</formula>
    </cfRule>
  </conditionalFormatting>
  <conditionalFormatting sqref="BE61:BM110">
    <cfRule type="cellIs" dxfId="844" priority="1232" operator="equal">
      <formula>0</formula>
    </cfRule>
  </conditionalFormatting>
  <conditionalFormatting sqref="BN98:BN100">
    <cfRule type="cellIs" dxfId="843" priority="1231" operator="equal">
      <formula>1</formula>
    </cfRule>
  </conditionalFormatting>
  <conditionalFormatting sqref="BN61:BN105">
    <cfRule type="cellIs" dxfId="842" priority="1230" operator="lessThan">
      <formula>2.8</formula>
    </cfRule>
  </conditionalFormatting>
  <conditionalFormatting sqref="BN97">
    <cfRule type="cellIs" dxfId="841" priority="1229" operator="equal">
      <formula>1</formula>
    </cfRule>
  </conditionalFormatting>
  <conditionalFormatting sqref="BN96">
    <cfRule type="cellIs" dxfId="840" priority="1228" operator="equal">
      <formula>1</formula>
    </cfRule>
  </conditionalFormatting>
  <conditionalFormatting sqref="BN101:BN110">
    <cfRule type="cellIs" dxfId="839" priority="1227" operator="equal">
      <formula>1</formula>
    </cfRule>
  </conditionalFormatting>
  <conditionalFormatting sqref="BN101:BN110">
    <cfRule type="cellIs" dxfId="838" priority="1226" operator="lessThan">
      <formula>2.8</formula>
    </cfRule>
  </conditionalFormatting>
  <conditionalFormatting sqref="BN61:BN107">
    <cfRule type="cellIs" dxfId="837" priority="1225" operator="lessThan">
      <formula>3</formula>
    </cfRule>
  </conditionalFormatting>
  <conditionalFormatting sqref="BN61:BN110">
    <cfRule type="cellIs" dxfId="836" priority="1224" operator="equal">
      <formula>0</formula>
    </cfRule>
  </conditionalFormatting>
  <conditionalFormatting sqref="BN62:BN105">
    <cfRule type="cellIs" dxfId="835" priority="1223" operator="equal">
      <formula>0</formula>
    </cfRule>
  </conditionalFormatting>
  <conditionalFormatting sqref="BX61:BY110">
    <cfRule type="cellIs" dxfId="834" priority="1222" operator="equal">
      <formula>0</formula>
    </cfRule>
  </conditionalFormatting>
  <conditionalFormatting sqref="BW61:BW110">
    <cfRule type="cellIs" dxfId="833" priority="1220" operator="equal">
      <formula>0</formula>
    </cfRule>
  </conditionalFormatting>
  <conditionalFormatting sqref="BW61:BW110">
    <cfRule type="cellIs" dxfId="832" priority="1219" operator="equal">
      <formula>0</formula>
    </cfRule>
  </conditionalFormatting>
  <conditionalFormatting sqref="CJ61:CJ111">
    <cfRule type="cellIs" dxfId="831" priority="1218" operator="equal">
      <formula>0</formula>
    </cfRule>
  </conditionalFormatting>
  <conditionalFormatting sqref="DJ55">
    <cfRule type="cellIs" dxfId="830" priority="1216" operator="equal">
      <formula>0</formula>
    </cfRule>
  </conditionalFormatting>
  <conditionalFormatting sqref="DE55">
    <cfRule type="cellIs" dxfId="829" priority="1217" operator="equal">
      <formula>0</formula>
    </cfRule>
  </conditionalFormatting>
  <conditionalFormatting sqref="CZ111">
    <cfRule type="cellIs" dxfId="828" priority="1215" operator="equal">
      <formula>0</formula>
    </cfRule>
  </conditionalFormatting>
  <conditionalFormatting sqref="DE111">
    <cfRule type="cellIs" dxfId="827" priority="1214" operator="equal">
      <formula>0</formula>
    </cfRule>
  </conditionalFormatting>
  <conditionalFormatting sqref="CJ5:CJ54">
    <cfRule type="cellIs" dxfId="826" priority="1213" operator="equal">
      <formula>0</formula>
    </cfRule>
  </conditionalFormatting>
  <conditionalFormatting sqref="CJ55">
    <cfRule type="cellIs" dxfId="825" priority="1212" operator="equal">
      <formula>0</formula>
    </cfRule>
  </conditionalFormatting>
  <conditionalFormatting sqref="DL61:DO110">
    <cfRule type="cellIs" dxfId="824" priority="1211" operator="equal">
      <formula>0</formula>
    </cfRule>
  </conditionalFormatting>
  <conditionalFormatting sqref="DB61:DE110">
    <cfRule type="cellIs" dxfId="823" priority="1210" operator="equal">
      <formula>0</formula>
    </cfRule>
  </conditionalFormatting>
  <conditionalFormatting sqref="DC61:DC110">
    <cfRule type="cellIs" dxfId="822" priority="1209" operator="equal">
      <formula>0</formula>
    </cfRule>
  </conditionalFormatting>
  <conditionalFormatting sqref="DE61:DE110">
    <cfRule type="cellIs" dxfId="821" priority="1208" operator="equal">
      <formula>0</formula>
    </cfRule>
  </conditionalFormatting>
  <conditionalFormatting sqref="DD61:DD110">
    <cfRule type="cellIs" dxfId="820" priority="1207" operator="equal">
      <formula>0</formula>
    </cfRule>
  </conditionalFormatting>
  <conditionalFormatting sqref="DG61:DJ110">
    <cfRule type="cellIs" dxfId="819" priority="1206" operator="equal">
      <formula>0</formula>
    </cfRule>
  </conditionalFormatting>
  <conditionalFormatting sqref="DH61:DH110">
    <cfRule type="cellIs" dxfId="818" priority="1205" operator="equal">
      <formula>0</formula>
    </cfRule>
  </conditionalFormatting>
  <conditionalFormatting sqref="DJ61:DJ110">
    <cfRule type="cellIs" dxfId="817" priority="1204" operator="equal">
      <formula>0</formula>
    </cfRule>
  </conditionalFormatting>
  <conditionalFormatting sqref="DI61:DI110">
    <cfRule type="cellIs" dxfId="816" priority="1203" operator="equal">
      <formula>0</formula>
    </cfRule>
  </conditionalFormatting>
  <conditionalFormatting sqref="DJ111">
    <cfRule type="cellIs" dxfId="815" priority="1202" operator="equal">
      <formula>0</formula>
    </cfRule>
  </conditionalFormatting>
  <conditionalFormatting sqref="DR117:EI167">
    <cfRule type="cellIs" dxfId="814" priority="1201" operator="equal">
      <formula>0</formula>
    </cfRule>
  </conditionalFormatting>
  <conditionalFormatting sqref="EB117:EI166 DW117:DZ166 DR117:DU166">
    <cfRule type="cellIs" dxfId="813" priority="1200" operator="equal">
      <formula>0</formula>
    </cfRule>
  </conditionalFormatting>
  <conditionalFormatting sqref="B158:E166">
    <cfRule type="cellIs" dxfId="812" priority="1199" operator="equal">
      <formula>0</formula>
    </cfRule>
  </conditionalFormatting>
  <conditionalFormatting sqref="P143">
    <cfRule type="cellIs" dxfId="811" priority="1195" operator="equal">
      <formula>1</formula>
    </cfRule>
  </conditionalFormatting>
  <conditionalFormatting sqref="P157:P166">
    <cfRule type="cellIs" dxfId="810" priority="1192" operator="equal">
      <formula>0</formula>
    </cfRule>
  </conditionalFormatting>
  <conditionalFormatting sqref="P117:P166">
    <cfRule type="cellIs" dxfId="809" priority="1198" operator="equal">
      <formula>1</formula>
    </cfRule>
  </conditionalFormatting>
  <conditionalFormatting sqref="P142">
    <cfRule type="cellIs" dxfId="808" priority="1197" operator="equal">
      <formula>1</formula>
    </cfRule>
  </conditionalFormatting>
  <conditionalFormatting sqref="P117:P166">
    <cfRule type="cellIs" dxfId="807" priority="1196" operator="equal">
      <formula>0</formula>
    </cfRule>
  </conditionalFormatting>
  <conditionalFormatting sqref="P117:P166">
    <cfRule type="cellIs" dxfId="806" priority="1194" operator="lessThan">
      <formula>2.8</formula>
    </cfRule>
  </conditionalFormatting>
  <conditionalFormatting sqref="P157:P166">
    <cfRule type="cellIs" dxfId="805" priority="1193" operator="equal">
      <formula>1</formula>
    </cfRule>
  </conditionalFormatting>
  <conditionalFormatting sqref="P157:P166">
    <cfRule type="cellIs" dxfId="804" priority="1191" operator="lessThan">
      <formula>2.8</formula>
    </cfRule>
  </conditionalFormatting>
  <conditionalFormatting sqref="P117:P166">
    <cfRule type="cellIs" dxfId="803" priority="1190" operator="equal">
      <formula>0</formula>
    </cfRule>
  </conditionalFormatting>
  <conditionalFormatting sqref="F154:N156">
    <cfRule type="cellIs" dxfId="802" priority="1189" operator="equal">
      <formula>1</formula>
    </cfRule>
  </conditionalFormatting>
  <conditionalFormatting sqref="F117:N140 F142:N156">
    <cfRule type="cellIs" dxfId="801" priority="1188" operator="lessThan">
      <formula>2.8</formula>
    </cfRule>
  </conditionalFormatting>
  <conditionalFormatting sqref="F153:N153">
    <cfRule type="cellIs" dxfId="800" priority="1187" operator="equal">
      <formula>1</formula>
    </cfRule>
  </conditionalFormatting>
  <conditionalFormatting sqref="F152:N152">
    <cfRule type="cellIs" dxfId="799" priority="1186" operator="equal">
      <formula>1</formula>
    </cfRule>
  </conditionalFormatting>
  <conditionalFormatting sqref="F157:N166">
    <cfRule type="cellIs" dxfId="798" priority="1185" operator="equal">
      <formula>1</formula>
    </cfRule>
  </conditionalFormatting>
  <conditionalFormatting sqref="F157:N166">
    <cfRule type="cellIs" dxfId="797" priority="1184" operator="lessThan">
      <formula>2.8</formula>
    </cfRule>
  </conditionalFormatting>
  <conditionalFormatting sqref="F117:N161">
    <cfRule type="cellIs" dxfId="796" priority="1183" operator="lessThan">
      <formula>3</formula>
    </cfRule>
  </conditionalFormatting>
  <conditionalFormatting sqref="F117:N166">
    <cfRule type="cellIs" dxfId="795" priority="1182" operator="equal">
      <formula>0</formula>
    </cfRule>
  </conditionalFormatting>
  <conditionalFormatting sqref="O154:O156">
    <cfRule type="cellIs" dxfId="794" priority="1181" operator="equal">
      <formula>1</formula>
    </cfRule>
  </conditionalFormatting>
  <conditionalFormatting sqref="O117:O161">
    <cfRule type="cellIs" dxfId="793" priority="1180" operator="lessThan">
      <formula>2.8</formula>
    </cfRule>
  </conditionalFormatting>
  <conditionalFormatting sqref="O153">
    <cfRule type="cellIs" dxfId="792" priority="1179" operator="equal">
      <formula>1</formula>
    </cfRule>
  </conditionalFormatting>
  <conditionalFormatting sqref="O152">
    <cfRule type="cellIs" dxfId="791" priority="1178" operator="equal">
      <formula>1</formula>
    </cfRule>
  </conditionalFormatting>
  <conditionalFormatting sqref="O157:O166">
    <cfRule type="cellIs" dxfId="790" priority="1177" operator="equal">
      <formula>1</formula>
    </cfRule>
  </conditionalFormatting>
  <conditionalFormatting sqref="O157:O166">
    <cfRule type="cellIs" dxfId="789" priority="1176" operator="lessThan">
      <formula>2.8</formula>
    </cfRule>
  </conditionalFormatting>
  <conditionalFormatting sqref="O117:O163">
    <cfRule type="cellIs" dxfId="788" priority="1175" operator="lessThan">
      <formula>3</formula>
    </cfRule>
  </conditionalFormatting>
  <conditionalFormatting sqref="O117:O166">
    <cfRule type="cellIs" dxfId="787" priority="1174" operator="equal">
      <formula>0</formula>
    </cfRule>
  </conditionalFormatting>
  <conditionalFormatting sqref="O118:O161">
    <cfRule type="cellIs" dxfId="786" priority="1173" operator="equal">
      <formula>0</formula>
    </cfRule>
  </conditionalFormatting>
  <conditionalFormatting sqref="Q118:W166 V117:W117">
    <cfRule type="cellIs" dxfId="785" priority="62" operator="lessThan">
      <formula>3</formula>
    </cfRule>
    <cfRule type="cellIs" dxfId="784" priority="1172" operator="equal">
      <formula>0</formula>
    </cfRule>
  </conditionalFormatting>
  <conditionalFormatting sqref="Y117:Z166">
    <cfRule type="cellIs" dxfId="783" priority="1171" operator="equal">
      <formula>0</formula>
    </cfRule>
  </conditionalFormatting>
  <conditionalFormatting sqref="CB167 CA117:CB166">
    <cfRule type="cellIs" dxfId="782" priority="1170" operator="equal">
      <formula>0</formula>
    </cfRule>
  </conditionalFormatting>
  <conditionalFormatting sqref="CW117:CZ166">
    <cfRule type="cellIs" dxfId="781" priority="1169" operator="equal">
      <formula>0</formula>
    </cfRule>
  </conditionalFormatting>
  <conditionalFormatting sqref="CX117:CX166">
    <cfRule type="cellIs" dxfId="780" priority="1168" operator="equal">
      <formula>0</formula>
    </cfRule>
  </conditionalFormatting>
  <conditionalFormatting sqref="CZ117:CZ166">
    <cfRule type="cellIs" dxfId="779" priority="1167" operator="equal">
      <formula>0</formula>
    </cfRule>
  </conditionalFormatting>
  <conditionalFormatting sqref="CP117:CU117 CP158:CU166 CU118:CU157">
    <cfRule type="cellIs" dxfId="778" priority="1166" operator="equal">
      <formula>0</formula>
    </cfRule>
  </conditionalFormatting>
  <conditionalFormatting sqref="AL154:AL156">
    <cfRule type="cellIs" dxfId="777" priority="1165" operator="equal">
      <formula>1</formula>
    </cfRule>
  </conditionalFormatting>
  <conditionalFormatting sqref="AL117:AL161">
    <cfRule type="cellIs" dxfId="776" priority="1164" operator="lessThan">
      <formula>2.8</formula>
    </cfRule>
  </conditionalFormatting>
  <conditionalFormatting sqref="AL153">
    <cfRule type="cellIs" dxfId="775" priority="1163" operator="equal">
      <formula>1</formula>
    </cfRule>
  </conditionalFormatting>
  <conditionalFormatting sqref="AL152">
    <cfRule type="cellIs" dxfId="774" priority="1162" operator="equal">
      <formula>1</formula>
    </cfRule>
  </conditionalFormatting>
  <conditionalFormatting sqref="AL157:AL166">
    <cfRule type="cellIs" dxfId="773" priority="1161" operator="equal">
      <formula>1</formula>
    </cfRule>
  </conditionalFormatting>
  <conditionalFormatting sqref="AL157:AL166">
    <cfRule type="cellIs" dxfId="772" priority="1160" operator="lessThan">
      <formula>2.8</formula>
    </cfRule>
  </conditionalFormatting>
  <conditionalFormatting sqref="AL117:AL163">
    <cfRule type="cellIs" dxfId="771" priority="1159" operator="lessThan">
      <formula>3</formula>
    </cfRule>
  </conditionalFormatting>
  <conditionalFormatting sqref="AL117:AL166">
    <cfRule type="cellIs" dxfId="770" priority="1158" operator="equal">
      <formula>0</formula>
    </cfRule>
  </conditionalFormatting>
  <conditionalFormatting sqref="AL118:AL161">
    <cfRule type="cellIs" dxfId="769" priority="1157" operator="equal">
      <formula>0</formula>
    </cfRule>
  </conditionalFormatting>
  <conditionalFormatting sqref="AM117:AS166">
    <cfRule type="cellIs" dxfId="768" priority="1156" operator="equal">
      <formula>0</formula>
    </cfRule>
  </conditionalFormatting>
  <conditionalFormatting sqref="AX117:BC166">
    <cfRule type="cellIs" dxfId="767" priority="1155" operator="equal">
      <formula>0</formula>
    </cfRule>
  </conditionalFormatting>
  <conditionalFormatting sqref="CE167">
    <cfRule type="cellIs" dxfId="766" priority="1154" operator="equal">
      <formula>0</formula>
    </cfRule>
  </conditionalFormatting>
  <conditionalFormatting sqref="AM117:AM166">
    <cfRule type="cellIs" dxfId="765" priority="1153" operator="equal">
      <formula>0</formula>
    </cfRule>
  </conditionalFormatting>
  <conditionalFormatting sqref="AB152:AJ152">
    <cfRule type="cellIs" dxfId="764" priority="1130" operator="equal">
      <formula>1</formula>
    </cfRule>
  </conditionalFormatting>
  <conditionalFormatting sqref="AB157:AJ166">
    <cfRule type="cellIs" dxfId="763" priority="1129" operator="equal">
      <formula>1</formula>
    </cfRule>
  </conditionalFormatting>
  <conditionalFormatting sqref="Y117:Y166">
    <cfRule type="cellIs" dxfId="762" priority="1152" operator="equal">
      <formula>0</formula>
    </cfRule>
  </conditionalFormatting>
  <conditionalFormatting sqref="CU117:CU166">
    <cfRule type="cellIs" dxfId="761" priority="1151" operator="equal">
      <formula>0</formula>
    </cfRule>
  </conditionalFormatting>
  <conditionalFormatting sqref="CE117:CE166">
    <cfRule type="cellIs" dxfId="760" priority="1150" operator="equal">
      <formula>0</formula>
    </cfRule>
  </conditionalFormatting>
  <conditionalFormatting sqref="AX116:BC116">
    <cfRule type="cellIs" dxfId="759" priority="1149" operator="equal">
      <formula>0</formula>
    </cfRule>
  </conditionalFormatting>
  <conditionalFormatting sqref="F116:O116">
    <cfRule type="cellIs" dxfId="758" priority="1148" operator="equal">
      <formula>0</formula>
    </cfRule>
  </conditionalFormatting>
  <conditionalFormatting sqref="Q116:W116">
    <cfRule type="cellIs" dxfId="757" priority="1146" operator="equal">
      <formula>0</formula>
    </cfRule>
    <cfRule type="cellIs" dxfId="756" priority="1147" operator="equal">
      <formula>0</formula>
    </cfRule>
  </conditionalFormatting>
  <conditionalFormatting sqref="AB116:AK116">
    <cfRule type="cellIs" dxfId="755" priority="1145" operator="equal">
      <formula>0</formula>
    </cfRule>
  </conditionalFormatting>
  <conditionalFormatting sqref="AM116:AS116">
    <cfRule type="cellIs" dxfId="754" priority="1142" operator="equal">
      <formula>0</formula>
    </cfRule>
    <cfRule type="cellIs" dxfId="753" priority="1144" operator="equal">
      <formula>0</formula>
    </cfRule>
  </conditionalFormatting>
  <conditionalFormatting sqref="AT116:AV116">
    <cfRule type="cellIs" dxfId="752" priority="1143" operator="equal">
      <formula>0</formula>
    </cfRule>
  </conditionalFormatting>
  <conditionalFormatting sqref="AL116">
    <cfRule type="cellIs" dxfId="751" priority="1141" operator="equal">
      <formula>0</formula>
    </cfRule>
  </conditionalFormatting>
  <conditionalFormatting sqref="X116:Z116">
    <cfRule type="cellIs" dxfId="750" priority="1140" operator="equal">
      <formula>0</formula>
    </cfRule>
  </conditionalFormatting>
  <conditionalFormatting sqref="P116">
    <cfRule type="cellIs" dxfId="749" priority="1139" operator="equal">
      <formula>0</formula>
    </cfRule>
  </conditionalFormatting>
  <conditionalFormatting sqref="CD117:CD166">
    <cfRule type="cellIs" dxfId="748" priority="1138" operator="equal">
      <formula>0</formula>
    </cfRule>
  </conditionalFormatting>
  <conditionalFormatting sqref="CY117:CY166">
    <cfRule type="cellIs" dxfId="747" priority="1137" operator="equal">
      <formula>0</formula>
    </cfRule>
  </conditionalFormatting>
  <conditionalFormatting sqref="CL118:CN166">
    <cfRule type="cellIs" dxfId="746" priority="1136" operator="equal">
      <formula>0</formula>
    </cfRule>
  </conditionalFormatting>
  <conditionalFormatting sqref="AU117:AU166">
    <cfRule type="cellIs" dxfId="745" priority="1115" operator="equal">
      <formula>0</formula>
    </cfRule>
  </conditionalFormatting>
  <conditionalFormatting sqref="X117:X166">
    <cfRule type="cellIs" dxfId="744" priority="1135" operator="equal">
      <formula>0</formula>
    </cfRule>
  </conditionalFormatting>
  <conditionalFormatting sqref="X117:X166">
    <cfRule type="cellIs" dxfId="743" priority="1134" operator="equal">
      <formula>0</formula>
    </cfRule>
  </conditionalFormatting>
  <conditionalFormatting sqref="AB154:AJ156">
    <cfRule type="cellIs" dxfId="742" priority="1133" operator="equal">
      <formula>1</formula>
    </cfRule>
  </conditionalFormatting>
  <conditionalFormatting sqref="AB117:AJ140 AB142:AJ156">
    <cfRule type="cellIs" dxfId="741" priority="1132" operator="lessThan">
      <formula>2.8</formula>
    </cfRule>
  </conditionalFormatting>
  <conditionalFormatting sqref="AB153:AJ153">
    <cfRule type="cellIs" dxfId="740" priority="1131" operator="equal">
      <formula>1</formula>
    </cfRule>
  </conditionalFormatting>
  <conditionalFormatting sqref="AB157:AJ166">
    <cfRule type="cellIs" dxfId="739" priority="1128" operator="lessThan">
      <formula>2.8</formula>
    </cfRule>
  </conditionalFormatting>
  <conditionalFormatting sqref="AB117:AJ161">
    <cfRule type="cellIs" dxfId="738" priority="1127" operator="lessThan">
      <formula>3</formula>
    </cfRule>
  </conditionalFormatting>
  <conditionalFormatting sqref="AB117:AJ166">
    <cfRule type="cellIs" dxfId="737" priority="1126" operator="equal">
      <formula>0</formula>
    </cfRule>
  </conditionalFormatting>
  <conditionalFormatting sqref="AK154:AK156">
    <cfRule type="cellIs" dxfId="736" priority="1125" operator="equal">
      <formula>1</formula>
    </cfRule>
  </conditionalFormatting>
  <conditionalFormatting sqref="AK117:AK161">
    <cfRule type="cellIs" dxfId="735" priority="1124" operator="lessThan">
      <formula>2.8</formula>
    </cfRule>
  </conditionalFormatting>
  <conditionalFormatting sqref="AK153">
    <cfRule type="cellIs" dxfId="734" priority="1123" operator="equal">
      <formula>1</formula>
    </cfRule>
  </conditionalFormatting>
  <conditionalFormatting sqref="AK152">
    <cfRule type="cellIs" dxfId="733" priority="1122" operator="equal">
      <formula>1</formula>
    </cfRule>
  </conditionalFormatting>
  <conditionalFormatting sqref="AK157:AK166">
    <cfRule type="cellIs" dxfId="732" priority="1121" operator="equal">
      <formula>1</formula>
    </cfRule>
  </conditionalFormatting>
  <conditionalFormatting sqref="AK157:AK166">
    <cfRule type="cellIs" dxfId="731" priority="1120" operator="lessThan">
      <formula>2.8</formula>
    </cfRule>
  </conditionalFormatting>
  <conditionalFormatting sqref="AK117:AK163">
    <cfRule type="cellIs" dxfId="730" priority="1119" operator="lessThan">
      <formula>3</formula>
    </cfRule>
  </conditionalFormatting>
  <conditionalFormatting sqref="AK117:AK166">
    <cfRule type="cellIs" dxfId="729" priority="1118" operator="equal">
      <formula>0</formula>
    </cfRule>
  </conditionalFormatting>
  <conditionalFormatting sqref="AK118:AK161">
    <cfRule type="cellIs" dxfId="728" priority="1117" operator="equal">
      <formula>0</formula>
    </cfRule>
  </conditionalFormatting>
  <conditionalFormatting sqref="AU117:AV166">
    <cfRule type="cellIs" dxfId="727" priority="1116" operator="equal">
      <formula>0</formula>
    </cfRule>
  </conditionalFormatting>
  <conditionalFormatting sqref="BX117:BX166">
    <cfRule type="cellIs" dxfId="726" priority="1075" operator="equal">
      <formula>0</formula>
    </cfRule>
  </conditionalFormatting>
  <conditionalFormatting sqref="AT117:AT166">
    <cfRule type="cellIs" dxfId="725" priority="1114" operator="equal">
      <formula>0</formula>
    </cfRule>
  </conditionalFormatting>
  <conditionalFormatting sqref="AT117:AT166">
    <cfRule type="cellIs" dxfId="724" priority="1113" operator="equal">
      <formula>0</formula>
    </cfRule>
  </conditionalFormatting>
  <conditionalFormatting sqref="BO154:BO156">
    <cfRule type="cellIs" dxfId="723" priority="1112" operator="equal">
      <formula>1</formula>
    </cfRule>
  </conditionalFormatting>
  <conditionalFormatting sqref="BO117:BO161">
    <cfRule type="cellIs" dxfId="722" priority="1111" operator="lessThan">
      <formula>2.8</formula>
    </cfRule>
  </conditionalFormatting>
  <conditionalFormatting sqref="BO153">
    <cfRule type="cellIs" dxfId="721" priority="1110" operator="equal">
      <formula>1</formula>
    </cfRule>
  </conditionalFormatting>
  <conditionalFormatting sqref="BO152">
    <cfRule type="cellIs" dxfId="720" priority="1109" operator="equal">
      <formula>1</formula>
    </cfRule>
  </conditionalFormatting>
  <conditionalFormatting sqref="BO157:BO166">
    <cfRule type="cellIs" dxfId="719" priority="1108" operator="equal">
      <formula>1</formula>
    </cfRule>
  </conditionalFormatting>
  <conditionalFormatting sqref="BO157:BO166">
    <cfRule type="cellIs" dxfId="718" priority="1107" operator="lessThan">
      <formula>2.8</formula>
    </cfRule>
  </conditionalFormatting>
  <conditionalFormatting sqref="BO117:BO163">
    <cfRule type="cellIs" dxfId="717" priority="1106" operator="lessThan">
      <formula>3</formula>
    </cfRule>
  </conditionalFormatting>
  <conditionalFormatting sqref="BO117:BO166">
    <cfRule type="cellIs" dxfId="716" priority="1105" operator="equal">
      <formula>0</formula>
    </cfRule>
  </conditionalFormatting>
  <conditionalFormatting sqref="BO118:BO161">
    <cfRule type="cellIs" dxfId="715" priority="1104" operator="equal">
      <formula>0</formula>
    </cfRule>
  </conditionalFormatting>
  <conditionalFormatting sqref="BP117:BV166">
    <cfRule type="cellIs" dxfId="714" priority="1103" operator="equal">
      <formula>0</formula>
    </cfRule>
  </conditionalFormatting>
  <conditionalFormatting sqref="CH167">
    <cfRule type="cellIs" dxfId="713" priority="1102" operator="equal">
      <formula>0</formula>
    </cfRule>
  </conditionalFormatting>
  <conditionalFormatting sqref="BP117:BP166">
    <cfRule type="cellIs" dxfId="712" priority="1101" operator="equal">
      <formula>0</formula>
    </cfRule>
  </conditionalFormatting>
  <conditionalFormatting sqref="CH117:CH166">
    <cfRule type="cellIs" dxfId="711" priority="1100" operator="equal">
      <formula>0</formula>
    </cfRule>
  </conditionalFormatting>
  <conditionalFormatting sqref="BE116:BN116">
    <cfRule type="cellIs" dxfId="710" priority="1099" operator="equal">
      <formula>0</formula>
    </cfRule>
  </conditionalFormatting>
  <conditionalFormatting sqref="BP116:BV116">
    <cfRule type="cellIs" dxfId="709" priority="1096" operator="equal">
      <formula>0</formula>
    </cfRule>
    <cfRule type="cellIs" dxfId="708" priority="1098" operator="equal">
      <formula>0</formula>
    </cfRule>
  </conditionalFormatting>
  <conditionalFormatting sqref="BW116:BY116">
    <cfRule type="cellIs" dxfId="707" priority="1097" operator="equal">
      <formula>0</formula>
    </cfRule>
  </conditionalFormatting>
  <conditionalFormatting sqref="BO116">
    <cfRule type="cellIs" dxfId="706" priority="1095" operator="equal">
      <formula>0</formula>
    </cfRule>
  </conditionalFormatting>
  <conditionalFormatting sqref="CG117:CG166">
    <cfRule type="cellIs" dxfId="705" priority="1094" operator="equal">
      <formula>0</formula>
    </cfRule>
  </conditionalFormatting>
  <conditionalFormatting sqref="BE154:BM156">
    <cfRule type="cellIs" dxfId="704" priority="1093" operator="equal">
      <formula>1</formula>
    </cfRule>
  </conditionalFormatting>
  <conditionalFormatting sqref="BE117:BM140 BE142:BM156">
    <cfRule type="cellIs" dxfId="703" priority="1092" operator="lessThan">
      <formula>2.8</formula>
    </cfRule>
  </conditionalFormatting>
  <conditionalFormatting sqref="BE153:BM153">
    <cfRule type="cellIs" dxfId="702" priority="1091" operator="equal">
      <formula>1</formula>
    </cfRule>
  </conditionalFormatting>
  <conditionalFormatting sqref="BE152:BM152">
    <cfRule type="cellIs" dxfId="701" priority="1090" operator="equal">
      <formula>1</formula>
    </cfRule>
  </conditionalFormatting>
  <conditionalFormatting sqref="BE157:BM166">
    <cfRule type="cellIs" dxfId="700" priority="1089" operator="equal">
      <formula>1</formula>
    </cfRule>
  </conditionalFormatting>
  <conditionalFormatting sqref="BE157:BM166">
    <cfRule type="cellIs" dxfId="699" priority="1088" operator="lessThan">
      <formula>2.8</formula>
    </cfRule>
  </conditionalFormatting>
  <conditionalFormatting sqref="BE117:BM161">
    <cfRule type="cellIs" dxfId="698" priority="1087" operator="lessThan">
      <formula>3</formula>
    </cfRule>
  </conditionalFormatting>
  <conditionalFormatting sqref="BE117:BM166">
    <cfRule type="cellIs" dxfId="697" priority="1086" operator="equal">
      <formula>0</formula>
    </cfRule>
  </conditionalFormatting>
  <conditionalFormatting sqref="BN154:BN156">
    <cfRule type="cellIs" dxfId="696" priority="1085" operator="equal">
      <formula>1</formula>
    </cfRule>
  </conditionalFormatting>
  <conditionalFormatting sqref="BN117:BN161">
    <cfRule type="cellIs" dxfId="695" priority="1084" operator="lessThan">
      <formula>2.8</formula>
    </cfRule>
  </conditionalFormatting>
  <conditionalFormatting sqref="BN153">
    <cfRule type="cellIs" dxfId="694" priority="1083" operator="equal">
      <formula>1</formula>
    </cfRule>
  </conditionalFormatting>
  <conditionalFormatting sqref="BN152">
    <cfRule type="cellIs" dxfId="693" priority="1082" operator="equal">
      <formula>1</formula>
    </cfRule>
  </conditionalFormatting>
  <conditionalFormatting sqref="BN157:BN166">
    <cfRule type="cellIs" dxfId="692" priority="1081" operator="equal">
      <formula>1</formula>
    </cfRule>
  </conditionalFormatting>
  <conditionalFormatting sqref="BN157:BN166">
    <cfRule type="cellIs" dxfId="691" priority="1080" operator="lessThan">
      <formula>2.8</formula>
    </cfRule>
  </conditionalFormatting>
  <conditionalFormatting sqref="BN117:BN163">
    <cfRule type="cellIs" dxfId="690" priority="1079" operator="lessThan">
      <formula>3</formula>
    </cfRule>
  </conditionalFormatting>
  <conditionalFormatting sqref="BN117:BN166">
    <cfRule type="cellIs" dxfId="689" priority="1078" operator="equal">
      <formula>0</formula>
    </cfRule>
  </conditionalFormatting>
  <conditionalFormatting sqref="BN118:BN161">
    <cfRule type="cellIs" dxfId="688" priority="1077" operator="equal">
      <formula>0</formula>
    </cfRule>
  </conditionalFormatting>
  <conditionalFormatting sqref="BX117:BY166">
    <cfRule type="cellIs" dxfId="687" priority="1076" operator="equal">
      <formula>0</formula>
    </cfRule>
  </conditionalFormatting>
  <conditionalFormatting sqref="BW117:BW166">
    <cfRule type="cellIs" dxfId="686" priority="1074" operator="equal">
      <formula>0</formula>
    </cfRule>
  </conditionalFormatting>
  <conditionalFormatting sqref="BW117:BW166">
    <cfRule type="cellIs" dxfId="685" priority="1073" operator="equal">
      <formula>0</formula>
    </cfRule>
  </conditionalFormatting>
  <conditionalFormatting sqref="CJ117:CJ167">
    <cfRule type="cellIs" dxfId="684" priority="1072" operator="equal">
      <formula>0</formula>
    </cfRule>
  </conditionalFormatting>
  <conditionalFormatting sqref="CZ167">
    <cfRule type="cellIs" dxfId="683" priority="1071" operator="equal">
      <formula>0</formula>
    </cfRule>
  </conditionalFormatting>
  <conditionalFormatting sqref="DE167">
    <cfRule type="cellIs" dxfId="682" priority="1070" operator="equal">
      <formula>0</formula>
    </cfRule>
  </conditionalFormatting>
  <conditionalFormatting sqref="DL117:DO166">
    <cfRule type="cellIs" dxfId="681" priority="1069" operator="equal">
      <formula>0</formula>
    </cfRule>
  </conditionalFormatting>
  <conditionalFormatting sqref="DB117:DE166">
    <cfRule type="cellIs" dxfId="680" priority="1068" operator="equal">
      <formula>0</formula>
    </cfRule>
  </conditionalFormatting>
  <conditionalFormatting sqref="DC117:DC166">
    <cfRule type="cellIs" dxfId="679" priority="1067" operator="equal">
      <formula>0</formula>
    </cfRule>
  </conditionalFormatting>
  <conditionalFormatting sqref="DE117:DE166">
    <cfRule type="cellIs" dxfId="678" priority="1066" operator="equal">
      <formula>0</formula>
    </cfRule>
  </conditionalFormatting>
  <conditionalFormatting sqref="DD117:DD166">
    <cfRule type="cellIs" dxfId="677" priority="1065" operator="equal">
      <formula>0</formula>
    </cfRule>
  </conditionalFormatting>
  <conditionalFormatting sqref="DG117:DJ166">
    <cfRule type="cellIs" dxfId="676" priority="1064" operator="equal">
      <formula>0</formula>
    </cfRule>
  </conditionalFormatting>
  <conditionalFormatting sqref="DH117:DH166">
    <cfRule type="cellIs" dxfId="675" priority="1063" operator="equal">
      <formula>0</formula>
    </cfRule>
  </conditionalFormatting>
  <conditionalFormatting sqref="DJ117:DJ166">
    <cfRule type="cellIs" dxfId="674" priority="1062" operator="equal">
      <formula>0</formula>
    </cfRule>
  </conditionalFormatting>
  <conditionalFormatting sqref="DI117:DI166">
    <cfRule type="cellIs" dxfId="673" priority="1061" operator="equal">
      <formula>0</formula>
    </cfRule>
  </conditionalFormatting>
  <conditionalFormatting sqref="DJ167">
    <cfRule type="cellIs" dxfId="672" priority="1060" operator="equal">
      <formula>0</formula>
    </cfRule>
  </conditionalFormatting>
  <conditionalFormatting sqref="DR173:EI223">
    <cfRule type="cellIs" dxfId="671" priority="1059" operator="equal">
      <formula>0</formula>
    </cfRule>
  </conditionalFormatting>
  <conditionalFormatting sqref="EB173:EI222 DW173:DZ222 DR173:DU222">
    <cfRule type="cellIs" dxfId="670" priority="1058" operator="equal">
      <formula>0</formula>
    </cfRule>
  </conditionalFormatting>
  <conditionalFormatting sqref="B214:E222">
    <cfRule type="cellIs" dxfId="669" priority="1057" operator="equal">
      <formula>0</formula>
    </cfRule>
  </conditionalFormatting>
  <conditionalFormatting sqref="P199">
    <cfRule type="cellIs" dxfId="668" priority="1053" operator="equal">
      <formula>1</formula>
    </cfRule>
  </conditionalFormatting>
  <conditionalFormatting sqref="P213:P222">
    <cfRule type="cellIs" dxfId="667" priority="1050" operator="equal">
      <formula>0</formula>
    </cfRule>
  </conditionalFormatting>
  <conditionalFormatting sqref="P173:P222">
    <cfRule type="cellIs" dxfId="666" priority="1056" operator="equal">
      <formula>1</formula>
    </cfRule>
  </conditionalFormatting>
  <conditionalFormatting sqref="P198">
    <cfRule type="cellIs" dxfId="665" priority="1055" operator="equal">
      <formula>1</formula>
    </cfRule>
  </conditionalFormatting>
  <conditionalFormatting sqref="P173:P222">
    <cfRule type="cellIs" dxfId="664" priority="1054" operator="equal">
      <formula>0</formula>
    </cfRule>
  </conditionalFormatting>
  <conditionalFormatting sqref="P173:P222">
    <cfRule type="cellIs" dxfId="663" priority="1052" operator="lessThan">
      <formula>2.8</formula>
    </cfRule>
  </conditionalFormatting>
  <conditionalFormatting sqref="P213:P222">
    <cfRule type="cellIs" dxfId="662" priority="1051" operator="equal">
      <formula>1</formula>
    </cfRule>
  </conditionalFormatting>
  <conditionalFormatting sqref="P213:P222">
    <cfRule type="cellIs" dxfId="661" priority="1049" operator="lessThan">
      <formula>2.8</formula>
    </cfRule>
  </conditionalFormatting>
  <conditionalFormatting sqref="P173:P222">
    <cfRule type="cellIs" dxfId="660" priority="1048" operator="equal">
      <formula>0</formula>
    </cfRule>
  </conditionalFormatting>
  <conditionalFormatting sqref="F210:N212">
    <cfRule type="cellIs" dxfId="659" priority="1047" operator="equal">
      <formula>1</formula>
    </cfRule>
  </conditionalFormatting>
  <conditionalFormatting sqref="F173:N196 F198:N212">
    <cfRule type="cellIs" dxfId="658" priority="1046" operator="lessThan">
      <formula>2.8</formula>
    </cfRule>
  </conditionalFormatting>
  <conditionalFormatting sqref="F209:N209">
    <cfRule type="cellIs" dxfId="657" priority="1045" operator="equal">
      <formula>1</formula>
    </cfRule>
  </conditionalFormatting>
  <conditionalFormatting sqref="F208:N208">
    <cfRule type="cellIs" dxfId="656" priority="1044" operator="equal">
      <formula>1</formula>
    </cfRule>
  </conditionalFormatting>
  <conditionalFormatting sqref="F213:N222">
    <cfRule type="cellIs" dxfId="655" priority="1043" operator="equal">
      <formula>1</formula>
    </cfRule>
  </conditionalFormatting>
  <conditionalFormatting sqref="F213:N222">
    <cfRule type="cellIs" dxfId="654" priority="1042" operator="lessThan">
      <formula>2.8</formula>
    </cfRule>
  </conditionalFormatting>
  <conditionalFormatting sqref="F173:N217">
    <cfRule type="cellIs" dxfId="653" priority="1041" operator="lessThan">
      <formula>3</formula>
    </cfRule>
  </conditionalFormatting>
  <conditionalFormatting sqref="F173:N222">
    <cfRule type="cellIs" dxfId="652" priority="1040" operator="equal">
      <formula>0</formula>
    </cfRule>
  </conditionalFormatting>
  <conditionalFormatting sqref="O210:O212">
    <cfRule type="cellIs" dxfId="651" priority="1039" operator="equal">
      <formula>1</formula>
    </cfRule>
  </conditionalFormatting>
  <conditionalFormatting sqref="O173:O217">
    <cfRule type="cellIs" dxfId="650" priority="1038" operator="lessThan">
      <formula>2.8</formula>
    </cfRule>
  </conditionalFormatting>
  <conditionalFormatting sqref="O209">
    <cfRule type="cellIs" dxfId="649" priority="1037" operator="equal">
      <formula>1</formula>
    </cfRule>
  </conditionalFormatting>
  <conditionalFormatting sqref="O208">
    <cfRule type="cellIs" dxfId="648" priority="1036" operator="equal">
      <formula>1</formula>
    </cfRule>
  </conditionalFormatting>
  <conditionalFormatting sqref="O213:O222">
    <cfRule type="cellIs" dxfId="647" priority="1035" operator="equal">
      <formula>1</formula>
    </cfRule>
  </conditionalFormatting>
  <conditionalFormatting sqref="O213:O222">
    <cfRule type="cellIs" dxfId="646" priority="1034" operator="lessThan">
      <formula>2.8</formula>
    </cfRule>
  </conditionalFormatting>
  <conditionalFormatting sqref="O173:O219">
    <cfRule type="cellIs" dxfId="645" priority="1033" operator="lessThan">
      <formula>3</formula>
    </cfRule>
  </conditionalFormatting>
  <conditionalFormatting sqref="O173:O222">
    <cfRule type="cellIs" dxfId="644" priority="1032" operator="equal">
      <formula>0</formula>
    </cfRule>
  </conditionalFormatting>
  <conditionalFormatting sqref="O174:O217">
    <cfRule type="cellIs" dxfId="643" priority="1031" operator="equal">
      <formula>0</formula>
    </cfRule>
  </conditionalFormatting>
  <conditionalFormatting sqref="Q173:W222">
    <cfRule type="cellIs" dxfId="642" priority="58" operator="lessThan">
      <formula>3</formula>
    </cfRule>
    <cfRule type="cellIs" dxfId="641" priority="1030" operator="equal">
      <formula>0</formula>
    </cfRule>
  </conditionalFormatting>
  <conditionalFormatting sqref="Y173:Z222">
    <cfRule type="cellIs" dxfId="640" priority="1029" operator="equal">
      <formula>0</formula>
    </cfRule>
  </conditionalFormatting>
  <conditionalFormatting sqref="CB223 CA173:CB222">
    <cfRule type="cellIs" dxfId="639" priority="1028" operator="equal">
      <formula>0</formula>
    </cfRule>
  </conditionalFormatting>
  <conditionalFormatting sqref="CW173:CZ222">
    <cfRule type="cellIs" dxfId="638" priority="1027" operator="equal">
      <formula>0</formula>
    </cfRule>
  </conditionalFormatting>
  <conditionalFormatting sqref="CX173:CX222">
    <cfRule type="cellIs" dxfId="637" priority="1026" operator="equal">
      <formula>0</formula>
    </cfRule>
  </conditionalFormatting>
  <conditionalFormatting sqref="CZ173:CZ222">
    <cfRule type="cellIs" dxfId="636" priority="1025" operator="equal">
      <formula>0</formula>
    </cfRule>
  </conditionalFormatting>
  <conditionalFormatting sqref="CP173:CU173 CP214:CU222 CU174:CU213">
    <cfRule type="cellIs" dxfId="635" priority="1024" operator="equal">
      <formula>0</formula>
    </cfRule>
  </conditionalFormatting>
  <conditionalFormatting sqref="AL210:AL212">
    <cfRule type="cellIs" dxfId="634" priority="1023" operator="equal">
      <formula>1</formula>
    </cfRule>
  </conditionalFormatting>
  <conditionalFormatting sqref="AL173:AL217">
    <cfRule type="cellIs" dxfId="633" priority="1022" operator="lessThan">
      <formula>2.8</formula>
    </cfRule>
  </conditionalFormatting>
  <conditionalFormatting sqref="AL209">
    <cfRule type="cellIs" dxfId="632" priority="1021" operator="equal">
      <formula>1</formula>
    </cfRule>
  </conditionalFormatting>
  <conditionalFormatting sqref="AL208">
    <cfRule type="cellIs" dxfId="631" priority="1020" operator="equal">
      <formula>1</formula>
    </cfRule>
  </conditionalFormatting>
  <conditionalFormatting sqref="AL213:AL222">
    <cfRule type="cellIs" dxfId="630" priority="1019" operator="equal">
      <formula>1</formula>
    </cfRule>
  </conditionalFormatting>
  <conditionalFormatting sqref="AL213:AL222">
    <cfRule type="cellIs" dxfId="629" priority="1018" operator="lessThan">
      <formula>2.8</formula>
    </cfRule>
  </conditionalFormatting>
  <conditionalFormatting sqref="AL173:AL219">
    <cfRule type="cellIs" dxfId="628" priority="1017" operator="lessThan">
      <formula>3</formula>
    </cfRule>
  </conditionalFormatting>
  <conditionalFormatting sqref="AL173:AL222">
    <cfRule type="cellIs" dxfId="627" priority="1016" operator="equal">
      <formula>0</formula>
    </cfRule>
  </conditionalFormatting>
  <conditionalFormatting sqref="AL174:AL217">
    <cfRule type="cellIs" dxfId="626" priority="1015" operator="equal">
      <formula>0</formula>
    </cfRule>
  </conditionalFormatting>
  <conditionalFormatting sqref="AM173:AS222">
    <cfRule type="cellIs" dxfId="625" priority="1014" operator="equal">
      <formula>0</formula>
    </cfRule>
  </conditionalFormatting>
  <conditionalFormatting sqref="AX173:BC222">
    <cfRule type="cellIs" dxfId="624" priority="1013" operator="equal">
      <formula>0</formula>
    </cfRule>
  </conditionalFormatting>
  <conditionalFormatting sqref="CE223">
    <cfRule type="cellIs" dxfId="623" priority="1012" operator="equal">
      <formula>0</formula>
    </cfRule>
  </conditionalFormatting>
  <conditionalFormatting sqref="AM173:AM222">
    <cfRule type="cellIs" dxfId="622" priority="1011" operator="equal">
      <formula>0</formula>
    </cfRule>
  </conditionalFormatting>
  <conditionalFormatting sqref="AB208:AJ208">
    <cfRule type="cellIs" dxfId="621" priority="988" operator="equal">
      <formula>1</formula>
    </cfRule>
  </conditionalFormatting>
  <conditionalFormatting sqref="AB213:AJ222">
    <cfRule type="cellIs" dxfId="620" priority="987" operator="equal">
      <formula>1</formula>
    </cfRule>
  </conditionalFormatting>
  <conditionalFormatting sqref="Y173:Y222">
    <cfRule type="cellIs" dxfId="619" priority="1010" operator="equal">
      <formula>0</formula>
    </cfRule>
  </conditionalFormatting>
  <conditionalFormatting sqref="CU173:CU222">
    <cfRule type="cellIs" dxfId="618" priority="1009" operator="equal">
      <formula>0</formula>
    </cfRule>
  </conditionalFormatting>
  <conditionalFormatting sqref="CE173:CE222">
    <cfRule type="cellIs" dxfId="617" priority="1008" operator="equal">
      <formula>0</formula>
    </cfRule>
  </conditionalFormatting>
  <conditionalFormatting sqref="AX172:BC172">
    <cfRule type="cellIs" dxfId="616" priority="1007" operator="equal">
      <formula>0</formula>
    </cfRule>
  </conditionalFormatting>
  <conditionalFormatting sqref="F172:O172">
    <cfRule type="cellIs" dxfId="615" priority="1006" operator="equal">
      <formula>0</formula>
    </cfRule>
  </conditionalFormatting>
  <conditionalFormatting sqref="Q172:W172">
    <cfRule type="cellIs" dxfId="614" priority="1004" operator="equal">
      <formula>0</formula>
    </cfRule>
    <cfRule type="cellIs" dxfId="613" priority="1005" operator="equal">
      <formula>0</formula>
    </cfRule>
  </conditionalFormatting>
  <conditionalFormatting sqref="AB172:AK172">
    <cfRule type="cellIs" dxfId="612" priority="1003" operator="equal">
      <formula>0</formula>
    </cfRule>
  </conditionalFormatting>
  <conditionalFormatting sqref="AM172:AS172">
    <cfRule type="cellIs" dxfId="611" priority="1000" operator="equal">
      <formula>0</formula>
    </cfRule>
    <cfRule type="cellIs" dxfId="610" priority="1002" operator="equal">
      <formula>0</formula>
    </cfRule>
  </conditionalFormatting>
  <conditionalFormatting sqref="AT172:AV172">
    <cfRule type="cellIs" dxfId="609" priority="1001" operator="equal">
      <formula>0</formula>
    </cfRule>
  </conditionalFormatting>
  <conditionalFormatting sqref="AL172">
    <cfRule type="cellIs" dxfId="608" priority="999" operator="equal">
      <formula>0</formula>
    </cfRule>
  </conditionalFormatting>
  <conditionalFormatting sqref="X172:Z172">
    <cfRule type="cellIs" dxfId="607" priority="998" operator="equal">
      <formula>0</formula>
    </cfRule>
  </conditionalFormatting>
  <conditionalFormatting sqref="P172">
    <cfRule type="cellIs" dxfId="606" priority="997" operator="equal">
      <formula>0</formula>
    </cfRule>
  </conditionalFormatting>
  <conditionalFormatting sqref="CD173:CD222">
    <cfRule type="cellIs" dxfId="605" priority="996" operator="equal">
      <formula>0</formula>
    </cfRule>
  </conditionalFormatting>
  <conditionalFormatting sqref="CY173:CY222">
    <cfRule type="cellIs" dxfId="604" priority="995" operator="equal">
      <formula>0</formula>
    </cfRule>
  </conditionalFormatting>
  <conditionalFormatting sqref="CL174:CN222">
    <cfRule type="cellIs" dxfId="603" priority="994" operator="equal">
      <formula>0</formula>
    </cfRule>
  </conditionalFormatting>
  <conditionalFormatting sqref="AU173:AU222">
    <cfRule type="cellIs" dxfId="602" priority="973" operator="equal">
      <formula>0</formula>
    </cfRule>
  </conditionalFormatting>
  <conditionalFormatting sqref="X173:X222">
    <cfRule type="cellIs" dxfId="601" priority="993" operator="equal">
      <formula>0</formula>
    </cfRule>
  </conditionalFormatting>
  <conditionalFormatting sqref="X173:X222">
    <cfRule type="cellIs" dxfId="600" priority="992" operator="equal">
      <formula>0</formula>
    </cfRule>
  </conditionalFormatting>
  <conditionalFormatting sqref="AB210:AJ212">
    <cfRule type="cellIs" dxfId="599" priority="991" operator="equal">
      <formula>1</formula>
    </cfRule>
  </conditionalFormatting>
  <conditionalFormatting sqref="AB173:AJ196 AB198:AJ212">
    <cfRule type="cellIs" dxfId="598" priority="990" operator="lessThan">
      <formula>2.8</formula>
    </cfRule>
  </conditionalFormatting>
  <conditionalFormatting sqref="AB209:AJ209">
    <cfRule type="cellIs" dxfId="597" priority="989" operator="equal">
      <formula>1</formula>
    </cfRule>
  </conditionalFormatting>
  <conditionalFormatting sqref="AB213:AJ222">
    <cfRule type="cellIs" dxfId="596" priority="986" operator="lessThan">
      <formula>2.8</formula>
    </cfRule>
  </conditionalFormatting>
  <conditionalFormatting sqref="AB173:AJ217">
    <cfRule type="cellIs" dxfId="595" priority="985" operator="lessThan">
      <formula>3</formula>
    </cfRule>
  </conditionalFormatting>
  <conditionalFormatting sqref="AB173:AJ222">
    <cfRule type="cellIs" dxfId="594" priority="984" operator="equal">
      <formula>0</formula>
    </cfRule>
  </conditionalFormatting>
  <conditionalFormatting sqref="AK210:AK212">
    <cfRule type="cellIs" dxfId="593" priority="983" operator="equal">
      <formula>1</formula>
    </cfRule>
  </conditionalFormatting>
  <conditionalFormatting sqref="AK173:AK217">
    <cfRule type="cellIs" dxfId="592" priority="982" operator="lessThan">
      <formula>2.8</formula>
    </cfRule>
  </conditionalFormatting>
  <conditionalFormatting sqref="AK209">
    <cfRule type="cellIs" dxfId="591" priority="981" operator="equal">
      <formula>1</formula>
    </cfRule>
  </conditionalFormatting>
  <conditionalFormatting sqref="AK208">
    <cfRule type="cellIs" dxfId="590" priority="980" operator="equal">
      <formula>1</formula>
    </cfRule>
  </conditionalFormatting>
  <conditionalFormatting sqref="AK213:AK222">
    <cfRule type="cellIs" dxfId="589" priority="979" operator="equal">
      <formula>1</formula>
    </cfRule>
  </conditionalFormatting>
  <conditionalFormatting sqref="AK213:AK222">
    <cfRule type="cellIs" dxfId="588" priority="978" operator="lessThan">
      <formula>2.8</formula>
    </cfRule>
  </conditionalFormatting>
  <conditionalFormatting sqref="AK173:AK219">
    <cfRule type="cellIs" dxfId="587" priority="977" operator="lessThan">
      <formula>3</formula>
    </cfRule>
  </conditionalFormatting>
  <conditionalFormatting sqref="AK173:AK222">
    <cfRule type="cellIs" dxfId="586" priority="976" operator="equal">
      <formula>0</formula>
    </cfRule>
  </conditionalFormatting>
  <conditionalFormatting sqref="AK174:AK217">
    <cfRule type="cellIs" dxfId="585" priority="975" operator="equal">
      <formula>0</formula>
    </cfRule>
  </conditionalFormatting>
  <conditionalFormatting sqref="AU173:AV222">
    <cfRule type="cellIs" dxfId="584" priority="974" operator="equal">
      <formula>0</formula>
    </cfRule>
  </conditionalFormatting>
  <conditionalFormatting sqref="BX173:BX222">
    <cfRule type="cellIs" dxfId="583" priority="933" operator="equal">
      <formula>0</formula>
    </cfRule>
  </conditionalFormatting>
  <conditionalFormatting sqref="AT173:AT222">
    <cfRule type="cellIs" dxfId="582" priority="972" operator="equal">
      <formula>0</formula>
    </cfRule>
  </conditionalFormatting>
  <conditionalFormatting sqref="AT173:AT222">
    <cfRule type="cellIs" dxfId="581" priority="971" operator="equal">
      <formula>0</formula>
    </cfRule>
  </conditionalFormatting>
  <conditionalFormatting sqref="BO210:BO212">
    <cfRule type="cellIs" dxfId="580" priority="970" operator="equal">
      <formula>1</formula>
    </cfRule>
  </conditionalFormatting>
  <conditionalFormatting sqref="BO173:BO217">
    <cfRule type="cellIs" dxfId="579" priority="969" operator="lessThan">
      <formula>2.8</formula>
    </cfRule>
  </conditionalFormatting>
  <conditionalFormatting sqref="BO209">
    <cfRule type="cellIs" dxfId="578" priority="968" operator="equal">
      <formula>1</formula>
    </cfRule>
  </conditionalFormatting>
  <conditionalFormatting sqref="BO208">
    <cfRule type="cellIs" dxfId="577" priority="967" operator="equal">
      <formula>1</formula>
    </cfRule>
  </conditionalFormatting>
  <conditionalFormatting sqref="BO213:BO222">
    <cfRule type="cellIs" dxfId="576" priority="966" operator="equal">
      <formula>1</formula>
    </cfRule>
  </conditionalFormatting>
  <conditionalFormatting sqref="BO213:BO222">
    <cfRule type="cellIs" dxfId="575" priority="965" operator="lessThan">
      <formula>2.8</formula>
    </cfRule>
  </conditionalFormatting>
  <conditionalFormatting sqref="BO173:BO219">
    <cfRule type="cellIs" dxfId="574" priority="964" operator="lessThan">
      <formula>3</formula>
    </cfRule>
  </conditionalFormatting>
  <conditionalFormatting sqref="BO173:BO222">
    <cfRule type="cellIs" dxfId="573" priority="963" operator="equal">
      <formula>0</formula>
    </cfRule>
  </conditionalFormatting>
  <conditionalFormatting sqref="BO174:BO217">
    <cfRule type="cellIs" dxfId="572" priority="962" operator="equal">
      <formula>0</formula>
    </cfRule>
  </conditionalFormatting>
  <conditionalFormatting sqref="BP173:BV222">
    <cfRule type="cellIs" dxfId="571" priority="961" operator="equal">
      <formula>0</formula>
    </cfRule>
  </conditionalFormatting>
  <conditionalFormatting sqref="CH223">
    <cfRule type="cellIs" dxfId="570" priority="960" operator="equal">
      <formula>0</formula>
    </cfRule>
  </conditionalFormatting>
  <conditionalFormatting sqref="BP173:BP222">
    <cfRule type="cellIs" dxfId="569" priority="959" operator="equal">
      <formula>0</formula>
    </cfRule>
  </conditionalFormatting>
  <conditionalFormatting sqref="CH173:CH222">
    <cfRule type="cellIs" dxfId="568" priority="958" operator="equal">
      <formula>0</formula>
    </cfRule>
  </conditionalFormatting>
  <conditionalFormatting sqref="BE172:BN172">
    <cfRule type="cellIs" dxfId="567" priority="957" operator="equal">
      <formula>0</formula>
    </cfRule>
  </conditionalFormatting>
  <conditionalFormatting sqref="BP172:BV172">
    <cfRule type="cellIs" dxfId="566" priority="954" operator="equal">
      <formula>0</formula>
    </cfRule>
    <cfRule type="cellIs" dxfId="565" priority="956" operator="equal">
      <formula>0</formula>
    </cfRule>
  </conditionalFormatting>
  <conditionalFormatting sqref="BW172:BY172">
    <cfRule type="cellIs" dxfId="564" priority="955" operator="equal">
      <formula>0</formula>
    </cfRule>
  </conditionalFormatting>
  <conditionalFormatting sqref="BO172">
    <cfRule type="cellIs" dxfId="563" priority="953" operator="equal">
      <formula>0</formula>
    </cfRule>
  </conditionalFormatting>
  <conditionalFormatting sqref="CG173:CG222">
    <cfRule type="cellIs" dxfId="562" priority="952" operator="equal">
      <formula>0</formula>
    </cfRule>
  </conditionalFormatting>
  <conditionalFormatting sqref="BE210:BM212">
    <cfRule type="cellIs" dxfId="561" priority="951" operator="equal">
      <formula>1</formula>
    </cfRule>
  </conditionalFormatting>
  <conditionalFormatting sqref="BE173:BM196 BE198:BM212">
    <cfRule type="cellIs" dxfId="560" priority="950" operator="lessThan">
      <formula>2.8</formula>
    </cfRule>
  </conditionalFormatting>
  <conditionalFormatting sqref="BE209:BM209">
    <cfRule type="cellIs" dxfId="559" priority="949" operator="equal">
      <formula>1</formula>
    </cfRule>
  </conditionalFormatting>
  <conditionalFormatting sqref="BE208:BM208">
    <cfRule type="cellIs" dxfId="558" priority="948" operator="equal">
      <formula>1</formula>
    </cfRule>
  </conditionalFormatting>
  <conditionalFormatting sqref="BE213:BM222">
    <cfRule type="cellIs" dxfId="557" priority="947" operator="equal">
      <formula>1</formula>
    </cfRule>
  </conditionalFormatting>
  <conditionalFormatting sqref="BE213:BM222">
    <cfRule type="cellIs" dxfId="556" priority="946" operator="lessThan">
      <formula>2.8</formula>
    </cfRule>
  </conditionalFormatting>
  <conditionalFormatting sqref="BE173:BM217">
    <cfRule type="cellIs" dxfId="555" priority="945" operator="lessThan">
      <formula>3</formula>
    </cfRule>
  </conditionalFormatting>
  <conditionalFormatting sqref="BE173:BM222">
    <cfRule type="cellIs" dxfId="554" priority="944" operator="equal">
      <formula>0</formula>
    </cfRule>
  </conditionalFormatting>
  <conditionalFormatting sqref="BN210:BN212">
    <cfRule type="cellIs" dxfId="553" priority="943" operator="equal">
      <formula>1</formula>
    </cfRule>
  </conditionalFormatting>
  <conditionalFormatting sqref="BN173:BN217">
    <cfRule type="cellIs" dxfId="552" priority="942" operator="lessThan">
      <formula>2.8</formula>
    </cfRule>
  </conditionalFormatting>
  <conditionalFormatting sqref="BN209">
    <cfRule type="cellIs" dxfId="551" priority="941" operator="equal">
      <formula>1</formula>
    </cfRule>
  </conditionalFormatting>
  <conditionalFormatting sqref="BN208">
    <cfRule type="cellIs" dxfId="550" priority="940" operator="equal">
      <formula>1</formula>
    </cfRule>
  </conditionalFormatting>
  <conditionalFormatting sqref="BN213:BN222">
    <cfRule type="cellIs" dxfId="549" priority="939" operator="equal">
      <formula>1</formula>
    </cfRule>
  </conditionalFormatting>
  <conditionalFormatting sqref="BN213:BN222">
    <cfRule type="cellIs" dxfId="548" priority="938" operator="lessThan">
      <formula>2.8</formula>
    </cfRule>
  </conditionalFormatting>
  <conditionalFormatting sqref="BN173:BN219">
    <cfRule type="cellIs" dxfId="547" priority="937" operator="lessThan">
      <formula>3</formula>
    </cfRule>
  </conditionalFormatting>
  <conditionalFormatting sqref="BN173:BN222">
    <cfRule type="cellIs" dxfId="546" priority="936" operator="equal">
      <formula>0</formula>
    </cfRule>
  </conditionalFormatting>
  <conditionalFormatting sqref="BN174:BN217">
    <cfRule type="cellIs" dxfId="545" priority="935" operator="equal">
      <formula>0</formula>
    </cfRule>
  </conditionalFormatting>
  <conditionalFormatting sqref="BX173:BY222">
    <cfRule type="cellIs" dxfId="544" priority="934" operator="equal">
      <formula>0</formula>
    </cfRule>
  </conditionalFormatting>
  <conditionalFormatting sqref="BW173:BW222">
    <cfRule type="cellIs" dxfId="543" priority="932" operator="equal">
      <formula>0</formula>
    </cfRule>
  </conditionalFormatting>
  <conditionalFormatting sqref="BW173:BW222">
    <cfRule type="cellIs" dxfId="542" priority="931" operator="equal">
      <formula>0</formula>
    </cfRule>
  </conditionalFormatting>
  <conditionalFormatting sqref="CJ173:CJ223">
    <cfRule type="cellIs" dxfId="541" priority="930" operator="equal">
      <formula>0</formula>
    </cfRule>
  </conditionalFormatting>
  <conditionalFormatting sqref="CZ223">
    <cfRule type="cellIs" dxfId="540" priority="929" operator="equal">
      <formula>0</formula>
    </cfRule>
  </conditionalFormatting>
  <conditionalFormatting sqref="DE223">
    <cfRule type="cellIs" dxfId="539" priority="928" operator="equal">
      <formula>0</formula>
    </cfRule>
  </conditionalFormatting>
  <conditionalFormatting sqref="DL173:DO222">
    <cfRule type="cellIs" dxfId="538" priority="927" operator="equal">
      <formula>0</formula>
    </cfRule>
  </conditionalFormatting>
  <conditionalFormatting sqref="DB173:DE222">
    <cfRule type="cellIs" dxfId="537" priority="926" operator="equal">
      <formula>0</formula>
    </cfRule>
  </conditionalFormatting>
  <conditionalFormatting sqref="DC173:DC222">
    <cfRule type="cellIs" dxfId="536" priority="925" operator="equal">
      <formula>0</formula>
    </cfRule>
  </conditionalFormatting>
  <conditionalFormatting sqref="DE173:DE222">
    <cfRule type="cellIs" dxfId="535" priority="924" operator="equal">
      <formula>0</formula>
    </cfRule>
  </conditionalFormatting>
  <conditionalFormatting sqref="DD173:DD222">
    <cfRule type="cellIs" dxfId="534" priority="923" operator="equal">
      <formula>0</formula>
    </cfRule>
  </conditionalFormatting>
  <conditionalFormatting sqref="DG173:DJ222">
    <cfRule type="cellIs" dxfId="533" priority="922" operator="equal">
      <formula>0</formula>
    </cfRule>
  </conditionalFormatting>
  <conditionalFormatting sqref="DH173:DH222">
    <cfRule type="cellIs" dxfId="532" priority="921" operator="equal">
      <formula>0</formula>
    </cfRule>
  </conditionalFormatting>
  <conditionalFormatting sqref="DJ173:DJ222">
    <cfRule type="cellIs" dxfId="531" priority="920" operator="equal">
      <formula>0</formula>
    </cfRule>
  </conditionalFormatting>
  <conditionalFormatting sqref="DI173:DI222">
    <cfRule type="cellIs" dxfId="530" priority="919" operator="equal">
      <formula>0</formula>
    </cfRule>
  </conditionalFormatting>
  <conditionalFormatting sqref="DJ223">
    <cfRule type="cellIs" dxfId="529" priority="918" operator="equal">
      <formula>0</formula>
    </cfRule>
  </conditionalFormatting>
  <conditionalFormatting sqref="DR229:EI279">
    <cfRule type="cellIs" dxfId="528" priority="917" operator="equal">
      <formula>0</formula>
    </cfRule>
  </conditionalFormatting>
  <conditionalFormatting sqref="EB229:EI278 DW229:DZ278 DR229:DU278">
    <cfRule type="cellIs" dxfId="527" priority="916" operator="equal">
      <formula>0</formula>
    </cfRule>
  </conditionalFormatting>
  <conditionalFormatting sqref="B270:E278">
    <cfRule type="cellIs" dxfId="526" priority="915" operator="equal">
      <formula>0</formula>
    </cfRule>
  </conditionalFormatting>
  <conditionalFormatting sqref="P255">
    <cfRule type="cellIs" dxfId="525" priority="911" operator="equal">
      <formula>1</formula>
    </cfRule>
  </conditionalFormatting>
  <conditionalFormatting sqref="P269:P278">
    <cfRule type="cellIs" dxfId="524" priority="908" operator="equal">
      <formula>0</formula>
    </cfRule>
  </conditionalFormatting>
  <conditionalFormatting sqref="P229:P278">
    <cfRule type="cellIs" dxfId="523" priority="914" operator="equal">
      <formula>1</formula>
    </cfRule>
  </conditionalFormatting>
  <conditionalFormatting sqref="P254">
    <cfRule type="cellIs" dxfId="522" priority="913" operator="equal">
      <formula>1</formula>
    </cfRule>
  </conditionalFormatting>
  <conditionalFormatting sqref="P229:P278">
    <cfRule type="cellIs" dxfId="521" priority="912" operator="equal">
      <formula>0</formula>
    </cfRule>
  </conditionalFormatting>
  <conditionalFormatting sqref="P229:P278">
    <cfRule type="cellIs" dxfId="520" priority="910" operator="lessThan">
      <formula>2.8</formula>
    </cfRule>
  </conditionalFormatting>
  <conditionalFormatting sqref="P269:P278">
    <cfRule type="cellIs" dxfId="519" priority="907" operator="lessThan">
      <formula>2.8</formula>
    </cfRule>
  </conditionalFormatting>
  <conditionalFormatting sqref="P229:P278">
    <cfRule type="cellIs" dxfId="518" priority="906" operator="equal">
      <formula>0</formula>
    </cfRule>
  </conditionalFormatting>
  <conditionalFormatting sqref="F266:N268">
    <cfRule type="cellIs" dxfId="517" priority="905" operator="equal">
      <formula>1</formula>
    </cfRule>
  </conditionalFormatting>
  <conditionalFormatting sqref="F229:N252 F254:N268">
    <cfRule type="cellIs" dxfId="516" priority="904" operator="lessThan">
      <formula>2.8</formula>
    </cfRule>
  </conditionalFormatting>
  <conditionalFormatting sqref="F265:N265">
    <cfRule type="cellIs" dxfId="515" priority="903" operator="equal">
      <formula>1</formula>
    </cfRule>
  </conditionalFormatting>
  <conditionalFormatting sqref="F264:N264">
    <cfRule type="cellIs" dxfId="514" priority="902" operator="equal">
      <formula>1</formula>
    </cfRule>
  </conditionalFormatting>
  <conditionalFormatting sqref="F269:N278">
    <cfRule type="cellIs" dxfId="513" priority="901" operator="equal">
      <formula>1</formula>
    </cfRule>
  </conditionalFormatting>
  <conditionalFormatting sqref="F269:N278">
    <cfRule type="cellIs" dxfId="512" priority="900" operator="lessThan">
      <formula>2.8</formula>
    </cfRule>
  </conditionalFormatting>
  <conditionalFormatting sqref="F229:N273">
    <cfRule type="cellIs" dxfId="511" priority="899" operator="lessThan">
      <formula>3</formula>
    </cfRule>
  </conditionalFormatting>
  <conditionalFormatting sqref="F229:N278">
    <cfRule type="cellIs" dxfId="510" priority="898" operator="equal">
      <formula>0</formula>
    </cfRule>
  </conditionalFormatting>
  <conditionalFormatting sqref="O229:O273">
    <cfRule type="cellIs" dxfId="509" priority="896" operator="lessThan">
      <formula>2.8</formula>
    </cfRule>
  </conditionalFormatting>
  <conditionalFormatting sqref="O265">
    <cfRule type="cellIs" dxfId="508" priority="895" operator="equal">
      <formula>1</formula>
    </cfRule>
  </conditionalFormatting>
  <conditionalFormatting sqref="O264">
    <cfRule type="cellIs" dxfId="507" priority="894" operator="equal">
      <formula>1</formula>
    </cfRule>
  </conditionalFormatting>
  <conditionalFormatting sqref="O269:O278">
    <cfRule type="cellIs" dxfId="506" priority="893" operator="equal">
      <formula>1</formula>
    </cfRule>
  </conditionalFormatting>
  <conditionalFormatting sqref="O269:O278">
    <cfRule type="cellIs" dxfId="505" priority="892" operator="lessThan">
      <formula>2.8</formula>
    </cfRule>
  </conditionalFormatting>
  <conditionalFormatting sqref="O229:O275">
    <cfRule type="cellIs" dxfId="504" priority="891" operator="lessThan">
      <formula>3</formula>
    </cfRule>
  </conditionalFormatting>
  <conditionalFormatting sqref="O229:O278">
    <cfRule type="cellIs" dxfId="503" priority="890" operator="equal">
      <formula>0</formula>
    </cfRule>
  </conditionalFormatting>
  <conditionalFormatting sqref="O230:O273">
    <cfRule type="cellIs" dxfId="502" priority="889" operator="equal">
      <formula>0</formula>
    </cfRule>
  </conditionalFormatting>
  <conditionalFormatting sqref="Q229:W278">
    <cfRule type="cellIs" dxfId="501" priority="65" operator="lessThan">
      <formula>3</formula>
    </cfRule>
    <cfRule type="cellIs" dxfId="500" priority="888" operator="equal">
      <formula>0</formula>
    </cfRule>
  </conditionalFormatting>
  <conditionalFormatting sqref="Y229:Z278">
    <cfRule type="cellIs" dxfId="499" priority="887" operator="equal">
      <formula>0</formula>
    </cfRule>
  </conditionalFormatting>
  <conditionalFormatting sqref="CB279 CA229:CB278">
    <cfRule type="cellIs" dxfId="498" priority="886" operator="equal">
      <formula>0</formula>
    </cfRule>
  </conditionalFormatting>
  <conditionalFormatting sqref="CW229:CZ278">
    <cfRule type="cellIs" dxfId="497" priority="885" operator="equal">
      <formula>0</formula>
    </cfRule>
  </conditionalFormatting>
  <conditionalFormatting sqref="CX229:CX278">
    <cfRule type="cellIs" dxfId="496" priority="884" operator="equal">
      <formula>0</formula>
    </cfRule>
  </conditionalFormatting>
  <conditionalFormatting sqref="CZ229:CZ278">
    <cfRule type="cellIs" dxfId="495" priority="883" operator="equal">
      <formula>0</formula>
    </cfRule>
  </conditionalFormatting>
  <conditionalFormatting sqref="CP229:CU278">
    <cfRule type="cellIs" dxfId="494" priority="882" operator="equal">
      <formula>0</formula>
    </cfRule>
  </conditionalFormatting>
  <conditionalFormatting sqref="AL266:AL268">
    <cfRule type="cellIs" dxfId="493" priority="881" operator="equal">
      <formula>1</formula>
    </cfRule>
  </conditionalFormatting>
  <conditionalFormatting sqref="AL229:AL273">
    <cfRule type="cellIs" dxfId="492" priority="880" operator="lessThan">
      <formula>2.8</formula>
    </cfRule>
  </conditionalFormatting>
  <conditionalFormatting sqref="AL265">
    <cfRule type="cellIs" dxfId="491" priority="879" operator="equal">
      <formula>1</formula>
    </cfRule>
  </conditionalFormatting>
  <conditionalFormatting sqref="AL264">
    <cfRule type="cellIs" dxfId="490" priority="878" operator="equal">
      <formula>1</formula>
    </cfRule>
  </conditionalFormatting>
  <conditionalFormatting sqref="AL269:AL278">
    <cfRule type="cellIs" dxfId="489" priority="877" operator="equal">
      <formula>1</formula>
    </cfRule>
  </conditionalFormatting>
  <conditionalFormatting sqref="AL269:AL278">
    <cfRule type="cellIs" dxfId="488" priority="876" operator="lessThan">
      <formula>2.8</formula>
    </cfRule>
  </conditionalFormatting>
  <conditionalFormatting sqref="AL229:AL275">
    <cfRule type="cellIs" dxfId="487" priority="875" operator="lessThan">
      <formula>3</formula>
    </cfRule>
  </conditionalFormatting>
  <conditionalFormatting sqref="AL229:AL278">
    <cfRule type="cellIs" dxfId="486" priority="874" operator="equal">
      <formula>0</formula>
    </cfRule>
  </conditionalFormatting>
  <conditionalFormatting sqref="AL230:AL273">
    <cfRule type="cellIs" dxfId="485" priority="873" operator="equal">
      <formula>0</formula>
    </cfRule>
  </conditionalFormatting>
  <conditionalFormatting sqref="AM229:AS278">
    <cfRule type="cellIs" dxfId="484" priority="872" operator="equal">
      <formula>0</formula>
    </cfRule>
  </conditionalFormatting>
  <conditionalFormatting sqref="AX229:BC278">
    <cfRule type="cellIs" dxfId="483" priority="871" operator="equal">
      <formula>0</formula>
    </cfRule>
  </conditionalFormatting>
  <conditionalFormatting sqref="CE279">
    <cfRule type="cellIs" dxfId="482" priority="870" operator="equal">
      <formula>0</formula>
    </cfRule>
  </conditionalFormatting>
  <conditionalFormatting sqref="AM229:AM278">
    <cfRule type="cellIs" dxfId="481" priority="869" operator="equal">
      <formula>0</formula>
    </cfRule>
  </conditionalFormatting>
  <conditionalFormatting sqref="AB264:AJ264">
    <cfRule type="cellIs" dxfId="480" priority="846" operator="equal">
      <formula>1</formula>
    </cfRule>
  </conditionalFormatting>
  <conditionalFormatting sqref="AB269:AJ278">
    <cfRule type="cellIs" dxfId="479" priority="845" operator="equal">
      <formula>1</formula>
    </cfRule>
  </conditionalFormatting>
  <conditionalFormatting sqref="Y229:Y278">
    <cfRule type="cellIs" dxfId="478" priority="868" operator="equal">
      <formula>0</formula>
    </cfRule>
  </conditionalFormatting>
  <conditionalFormatting sqref="CU229:CU278">
    <cfRule type="cellIs" dxfId="477" priority="867" operator="equal">
      <formula>0</formula>
    </cfRule>
  </conditionalFormatting>
  <conditionalFormatting sqref="CE229:CE278">
    <cfRule type="cellIs" dxfId="476" priority="866" operator="equal">
      <formula>0</formula>
    </cfRule>
  </conditionalFormatting>
  <conditionalFormatting sqref="AX228:BC228">
    <cfRule type="cellIs" dxfId="475" priority="865" operator="equal">
      <formula>0</formula>
    </cfRule>
  </conditionalFormatting>
  <conditionalFormatting sqref="F228:O228">
    <cfRule type="cellIs" dxfId="474" priority="864" operator="equal">
      <formula>0</formula>
    </cfRule>
  </conditionalFormatting>
  <conditionalFormatting sqref="Q228:W228">
    <cfRule type="cellIs" dxfId="473" priority="862" operator="equal">
      <formula>0</formula>
    </cfRule>
    <cfRule type="cellIs" dxfId="472" priority="863" operator="equal">
      <formula>0</formula>
    </cfRule>
  </conditionalFormatting>
  <conditionalFormatting sqref="AB228:AK228">
    <cfRule type="cellIs" dxfId="471" priority="861" operator="equal">
      <formula>0</formula>
    </cfRule>
  </conditionalFormatting>
  <conditionalFormatting sqref="AM228:AS228">
    <cfRule type="cellIs" dxfId="470" priority="858" operator="equal">
      <formula>0</formula>
    </cfRule>
    <cfRule type="cellIs" dxfId="469" priority="860" operator="equal">
      <formula>0</formula>
    </cfRule>
  </conditionalFormatting>
  <conditionalFormatting sqref="AT228:AV228">
    <cfRule type="cellIs" dxfId="468" priority="859" operator="equal">
      <formula>0</formula>
    </cfRule>
  </conditionalFormatting>
  <conditionalFormatting sqref="X228:Z228">
    <cfRule type="cellIs" dxfId="467" priority="856" operator="equal">
      <formula>0</formula>
    </cfRule>
  </conditionalFormatting>
  <conditionalFormatting sqref="P228">
    <cfRule type="cellIs" dxfId="466" priority="855" operator="equal">
      <formula>0</formula>
    </cfRule>
  </conditionalFormatting>
  <conditionalFormatting sqref="CD229:CD278">
    <cfRule type="cellIs" dxfId="465" priority="854" operator="equal">
      <formula>0</formula>
    </cfRule>
  </conditionalFormatting>
  <conditionalFormatting sqref="CY229:CY278">
    <cfRule type="cellIs" dxfId="464" priority="853" operator="equal">
      <formula>0</formula>
    </cfRule>
  </conditionalFormatting>
  <conditionalFormatting sqref="CL230:CN278">
    <cfRule type="cellIs" dxfId="463" priority="852" operator="equal">
      <formula>0</formula>
    </cfRule>
  </conditionalFormatting>
  <conditionalFormatting sqref="AU229:AU278">
    <cfRule type="cellIs" dxfId="462" priority="831" operator="equal">
      <formula>0</formula>
    </cfRule>
  </conditionalFormatting>
  <conditionalFormatting sqref="X229:X278">
    <cfRule type="cellIs" dxfId="461" priority="851" operator="equal">
      <formula>0</formula>
    </cfRule>
  </conditionalFormatting>
  <conditionalFormatting sqref="X229:X278">
    <cfRule type="cellIs" dxfId="460" priority="850" operator="equal">
      <formula>0</formula>
    </cfRule>
  </conditionalFormatting>
  <conditionalFormatting sqref="AB266:AJ268">
    <cfRule type="cellIs" dxfId="459" priority="849" operator="equal">
      <formula>1</formula>
    </cfRule>
  </conditionalFormatting>
  <conditionalFormatting sqref="AB229:AJ252 AB254:AJ268">
    <cfRule type="cellIs" dxfId="458" priority="848" operator="lessThan">
      <formula>2.8</formula>
    </cfRule>
  </conditionalFormatting>
  <conditionalFormatting sqref="AB265:AJ265">
    <cfRule type="cellIs" dxfId="457" priority="847" operator="equal">
      <formula>1</formula>
    </cfRule>
  </conditionalFormatting>
  <conditionalFormatting sqref="AB269:AJ278">
    <cfRule type="cellIs" dxfId="456" priority="844" operator="lessThan">
      <formula>2.8</formula>
    </cfRule>
  </conditionalFormatting>
  <conditionalFormatting sqref="AB229:AJ273">
    <cfRule type="cellIs" dxfId="455" priority="843" operator="lessThan">
      <formula>3</formula>
    </cfRule>
  </conditionalFormatting>
  <conditionalFormatting sqref="AB229:AJ278">
    <cfRule type="cellIs" dxfId="454" priority="842" operator="equal">
      <formula>0</formula>
    </cfRule>
  </conditionalFormatting>
  <conditionalFormatting sqref="AK266:AK268">
    <cfRule type="cellIs" dxfId="453" priority="841" operator="equal">
      <formula>1</formula>
    </cfRule>
  </conditionalFormatting>
  <conditionalFormatting sqref="AK229:AK273">
    <cfRule type="cellIs" dxfId="452" priority="840" operator="lessThan">
      <formula>2.8</formula>
    </cfRule>
  </conditionalFormatting>
  <conditionalFormatting sqref="AK269:AK278">
    <cfRule type="cellIs" dxfId="451" priority="837" operator="equal">
      <formula>1</formula>
    </cfRule>
  </conditionalFormatting>
  <conditionalFormatting sqref="AK269:AK278">
    <cfRule type="cellIs" dxfId="450" priority="836" operator="lessThan">
      <formula>2.8</formula>
    </cfRule>
  </conditionalFormatting>
  <conditionalFormatting sqref="AK229:AK275">
    <cfRule type="cellIs" dxfId="449" priority="835" operator="lessThan">
      <formula>3</formula>
    </cfRule>
  </conditionalFormatting>
  <conditionalFormatting sqref="AK229:AK278">
    <cfRule type="cellIs" dxfId="448" priority="834" operator="equal">
      <formula>0</formula>
    </cfRule>
  </conditionalFormatting>
  <conditionalFormatting sqref="AK230:AK273">
    <cfRule type="cellIs" dxfId="447" priority="833" operator="equal">
      <formula>0</formula>
    </cfRule>
  </conditionalFormatting>
  <conditionalFormatting sqref="AU229:AV278">
    <cfRule type="cellIs" dxfId="446" priority="832" operator="equal">
      <formula>0</formula>
    </cfRule>
  </conditionalFormatting>
  <conditionalFormatting sqref="BX229:BX278">
    <cfRule type="cellIs" dxfId="445" priority="791" operator="equal">
      <formula>0</formula>
    </cfRule>
  </conditionalFormatting>
  <conditionalFormatting sqref="AT229:AT278">
    <cfRule type="cellIs" dxfId="444" priority="830" operator="equal">
      <formula>0</formula>
    </cfRule>
  </conditionalFormatting>
  <conditionalFormatting sqref="AT229:AT278">
    <cfRule type="cellIs" dxfId="443" priority="829" operator="equal">
      <formula>0</formula>
    </cfRule>
  </conditionalFormatting>
  <conditionalFormatting sqref="BO266:BO268">
    <cfRule type="cellIs" dxfId="442" priority="828" operator="equal">
      <formula>1</formula>
    </cfRule>
  </conditionalFormatting>
  <conditionalFormatting sqref="BO229:BO273">
    <cfRule type="cellIs" dxfId="441" priority="827" operator="lessThan">
      <formula>2.8</formula>
    </cfRule>
  </conditionalFormatting>
  <conditionalFormatting sqref="BO265">
    <cfRule type="cellIs" dxfId="440" priority="826" operator="equal">
      <formula>1</formula>
    </cfRule>
  </conditionalFormatting>
  <conditionalFormatting sqref="BO264">
    <cfRule type="cellIs" dxfId="439" priority="825" operator="equal">
      <formula>1</formula>
    </cfRule>
  </conditionalFormatting>
  <conditionalFormatting sqref="BO269:BO278">
    <cfRule type="cellIs" dxfId="438" priority="824" operator="equal">
      <formula>1</formula>
    </cfRule>
  </conditionalFormatting>
  <conditionalFormatting sqref="BO269:BO278">
    <cfRule type="cellIs" dxfId="437" priority="823" operator="lessThan">
      <formula>2.8</formula>
    </cfRule>
  </conditionalFormatting>
  <conditionalFormatting sqref="BO229:BO275">
    <cfRule type="cellIs" dxfId="436" priority="822" operator="lessThan">
      <formula>3</formula>
    </cfRule>
  </conditionalFormatting>
  <conditionalFormatting sqref="BO229:BO278">
    <cfRule type="cellIs" dxfId="435" priority="821" operator="equal">
      <formula>0</formula>
    </cfRule>
  </conditionalFormatting>
  <conditionalFormatting sqref="BO230:BO273">
    <cfRule type="cellIs" dxfId="434" priority="820" operator="equal">
      <formula>0</formula>
    </cfRule>
  </conditionalFormatting>
  <conditionalFormatting sqref="BP229:BV278">
    <cfRule type="cellIs" dxfId="433" priority="819" operator="equal">
      <formula>0</formula>
    </cfRule>
  </conditionalFormatting>
  <conditionalFormatting sqref="CH279">
    <cfRule type="cellIs" dxfId="432" priority="818" operator="equal">
      <formula>0</formula>
    </cfRule>
  </conditionalFormatting>
  <conditionalFormatting sqref="BP229:BP278">
    <cfRule type="cellIs" dxfId="431" priority="817" operator="equal">
      <formula>0</formula>
    </cfRule>
  </conditionalFormatting>
  <conditionalFormatting sqref="CH229:CH278">
    <cfRule type="cellIs" dxfId="430" priority="816" operator="equal">
      <formula>0</formula>
    </cfRule>
  </conditionalFormatting>
  <conditionalFormatting sqref="BE228:BN228">
    <cfRule type="cellIs" dxfId="429" priority="815" operator="equal">
      <formula>0</formula>
    </cfRule>
  </conditionalFormatting>
  <conditionalFormatting sqref="BP228:BV228">
    <cfRule type="cellIs" dxfId="428" priority="812" operator="equal">
      <formula>0</formula>
    </cfRule>
    <cfRule type="cellIs" dxfId="427" priority="814" operator="equal">
      <formula>0</formula>
    </cfRule>
  </conditionalFormatting>
  <conditionalFormatting sqref="BW228:BY228">
    <cfRule type="cellIs" dxfId="426" priority="813" operator="equal">
      <formula>0</formula>
    </cfRule>
  </conditionalFormatting>
  <conditionalFormatting sqref="CG229:CG278">
    <cfRule type="cellIs" dxfId="425" priority="810" operator="equal">
      <formula>0</formula>
    </cfRule>
  </conditionalFormatting>
  <conditionalFormatting sqref="BE266:BM268">
    <cfRule type="cellIs" dxfId="424" priority="809" operator="equal">
      <formula>1</formula>
    </cfRule>
  </conditionalFormatting>
  <conditionalFormatting sqref="BE229:BM252 BE254:BM268">
    <cfRule type="cellIs" dxfId="423" priority="808" operator="lessThan">
      <formula>2.8</formula>
    </cfRule>
  </conditionalFormatting>
  <conditionalFormatting sqref="BE265:BM265">
    <cfRule type="cellIs" dxfId="422" priority="807" operator="equal">
      <formula>1</formula>
    </cfRule>
  </conditionalFormatting>
  <conditionalFormatting sqref="BE264:BM264">
    <cfRule type="cellIs" dxfId="421" priority="806" operator="equal">
      <formula>1</formula>
    </cfRule>
  </conditionalFormatting>
  <conditionalFormatting sqref="BE269:BM278">
    <cfRule type="cellIs" dxfId="420" priority="805" operator="equal">
      <formula>1</formula>
    </cfRule>
  </conditionalFormatting>
  <conditionalFormatting sqref="BE269:BM278">
    <cfRule type="cellIs" dxfId="419" priority="804" operator="lessThan">
      <formula>2.8</formula>
    </cfRule>
  </conditionalFormatting>
  <conditionalFormatting sqref="BE229:BM273">
    <cfRule type="cellIs" dxfId="418" priority="803" operator="lessThan">
      <formula>3</formula>
    </cfRule>
  </conditionalFormatting>
  <conditionalFormatting sqref="BE229:BM278">
    <cfRule type="cellIs" dxfId="417" priority="802" operator="equal">
      <formula>0</formula>
    </cfRule>
  </conditionalFormatting>
  <conditionalFormatting sqref="BN266:BN268">
    <cfRule type="cellIs" dxfId="416" priority="801" operator="equal">
      <formula>1</formula>
    </cfRule>
  </conditionalFormatting>
  <conditionalFormatting sqref="BN229:BN273">
    <cfRule type="cellIs" dxfId="415" priority="800" operator="lessThan">
      <formula>2.8</formula>
    </cfRule>
  </conditionalFormatting>
  <conditionalFormatting sqref="BN269:BN278">
    <cfRule type="cellIs" dxfId="414" priority="797" operator="equal">
      <formula>1</formula>
    </cfRule>
  </conditionalFormatting>
  <conditionalFormatting sqref="BN269:BN278">
    <cfRule type="cellIs" dxfId="413" priority="796" operator="lessThan">
      <formula>2.8</formula>
    </cfRule>
  </conditionalFormatting>
  <conditionalFormatting sqref="BN229:BN275">
    <cfRule type="cellIs" dxfId="412" priority="795" operator="lessThan">
      <formula>3</formula>
    </cfRule>
  </conditionalFormatting>
  <conditionalFormatting sqref="BN229:BN278">
    <cfRule type="cellIs" dxfId="411" priority="794" operator="equal">
      <formula>0</formula>
    </cfRule>
  </conditionalFormatting>
  <conditionalFormatting sqref="BN230:BN273">
    <cfRule type="cellIs" dxfId="410" priority="793" operator="equal">
      <formula>0</formula>
    </cfRule>
  </conditionalFormatting>
  <conditionalFormatting sqref="BX229:BY278">
    <cfRule type="cellIs" dxfId="409" priority="792" operator="equal">
      <formula>0</formula>
    </cfRule>
  </conditionalFormatting>
  <conditionalFormatting sqref="BW229:BW278">
    <cfRule type="cellIs" dxfId="408" priority="790" operator="equal">
      <formula>0</formula>
    </cfRule>
  </conditionalFormatting>
  <conditionalFormatting sqref="BW229:BW278">
    <cfRule type="cellIs" dxfId="407" priority="789" operator="equal">
      <formula>0</formula>
    </cfRule>
  </conditionalFormatting>
  <conditionalFormatting sqref="CJ229:CJ279">
    <cfRule type="cellIs" dxfId="406" priority="788" operator="equal">
      <formula>0</formula>
    </cfRule>
  </conditionalFormatting>
  <conditionalFormatting sqref="CZ279">
    <cfRule type="cellIs" dxfId="405" priority="787" operator="equal">
      <formula>0</formula>
    </cfRule>
  </conditionalFormatting>
  <conditionalFormatting sqref="DE279">
    <cfRule type="cellIs" dxfId="404" priority="786" operator="equal">
      <formula>0</formula>
    </cfRule>
  </conditionalFormatting>
  <conditionalFormatting sqref="DL229:DO278">
    <cfRule type="cellIs" dxfId="403" priority="785" operator="equal">
      <formula>0</formula>
    </cfRule>
  </conditionalFormatting>
  <conditionalFormatting sqref="DB229:DE278">
    <cfRule type="cellIs" dxfId="402" priority="784" operator="equal">
      <formula>0</formula>
    </cfRule>
  </conditionalFormatting>
  <conditionalFormatting sqref="DC229:DC278">
    <cfRule type="cellIs" dxfId="401" priority="783" operator="equal">
      <formula>0</formula>
    </cfRule>
  </conditionalFormatting>
  <conditionalFormatting sqref="DE229:DE278">
    <cfRule type="cellIs" dxfId="400" priority="782" operator="equal">
      <formula>0</formula>
    </cfRule>
  </conditionalFormatting>
  <conditionalFormatting sqref="DD229:DD278">
    <cfRule type="cellIs" dxfId="399" priority="781" operator="equal">
      <formula>0</formula>
    </cfRule>
  </conditionalFormatting>
  <conditionalFormatting sqref="DG229:DJ278">
    <cfRule type="cellIs" dxfId="398" priority="780" operator="equal">
      <formula>0</formula>
    </cfRule>
  </conditionalFormatting>
  <conditionalFormatting sqref="DI229:DI278">
    <cfRule type="cellIs" dxfId="397" priority="777" operator="equal">
      <formula>0</formula>
    </cfRule>
  </conditionalFormatting>
  <conditionalFormatting sqref="DJ279">
    <cfRule type="cellIs" dxfId="396" priority="776" operator="equal">
      <formula>0</formula>
    </cfRule>
  </conditionalFormatting>
  <conditionalFormatting sqref="DR285:EI335">
    <cfRule type="cellIs" dxfId="395" priority="775" operator="equal">
      <formula>0</formula>
    </cfRule>
  </conditionalFormatting>
  <conditionalFormatting sqref="EB285:EI334 DW285:DZ334 DR285:DU334">
    <cfRule type="cellIs" dxfId="394" priority="774" operator="equal">
      <formula>0</formula>
    </cfRule>
  </conditionalFormatting>
  <conditionalFormatting sqref="B285:E334">
    <cfRule type="cellIs" dxfId="393" priority="773" operator="equal">
      <formula>0</formula>
    </cfRule>
  </conditionalFormatting>
  <conditionalFormatting sqref="Q285:W334">
    <cfRule type="cellIs" dxfId="392" priority="746" operator="equal">
      <formula>0</formula>
    </cfRule>
  </conditionalFormatting>
  <conditionalFormatting sqref="BP285:BV334">
    <cfRule type="cellIs" dxfId="391" priority="677" operator="equal">
      <formula>0</formula>
    </cfRule>
  </conditionalFormatting>
  <conditionalFormatting sqref="DL285:DO334">
    <cfRule type="cellIs" dxfId="390" priority="643" operator="equal">
      <formula>0</formula>
    </cfRule>
  </conditionalFormatting>
  <conditionalFormatting sqref="DB285:DE334">
    <cfRule type="cellIs" dxfId="389" priority="642" operator="equal">
      <formula>0</formula>
    </cfRule>
  </conditionalFormatting>
  <conditionalFormatting sqref="DC285:DC334">
    <cfRule type="cellIs" dxfId="388" priority="641" operator="equal">
      <formula>0</formula>
    </cfRule>
  </conditionalFormatting>
  <conditionalFormatting sqref="DE285:DE334">
    <cfRule type="cellIs" dxfId="387" priority="640" operator="equal">
      <formula>0</formula>
    </cfRule>
  </conditionalFormatting>
  <conditionalFormatting sqref="DD285:DD334">
    <cfRule type="cellIs" dxfId="386" priority="639" operator="equal">
      <formula>0</formula>
    </cfRule>
  </conditionalFormatting>
  <conditionalFormatting sqref="DJ335">
    <cfRule type="cellIs" dxfId="385" priority="634" operator="equal">
      <formula>0</formula>
    </cfRule>
  </conditionalFormatting>
  <conditionalFormatting sqref="DR341:EI391">
    <cfRule type="cellIs" dxfId="384" priority="633" operator="equal">
      <formula>0</formula>
    </cfRule>
  </conditionalFormatting>
  <conditionalFormatting sqref="EB341:EI390 DW341:DZ390 DR341:DU390">
    <cfRule type="cellIs" dxfId="383" priority="632" operator="equal">
      <formula>0</formula>
    </cfRule>
  </conditionalFormatting>
  <conditionalFormatting sqref="B341:E390">
    <cfRule type="cellIs" dxfId="382" priority="631" operator="equal">
      <formula>0</formula>
    </cfRule>
  </conditionalFormatting>
  <conditionalFormatting sqref="P381:P390">
    <cfRule type="cellIs" dxfId="381" priority="624" operator="equal">
      <formula>0</formula>
    </cfRule>
  </conditionalFormatting>
  <conditionalFormatting sqref="P341:P390">
    <cfRule type="cellIs" dxfId="380" priority="630" operator="equal">
      <formula>1</formula>
    </cfRule>
  </conditionalFormatting>
  <conditionalFormatting sqref="P366">
    <cfRule type="cellIs" dxfId="379" priority="629" operator="equal">
      <formula>1</formula>
    </cfRule>
  </conditionalFormatting>
  <conditionalFormatting sqref="P341:P390">
    <cfRule type="cellIs" dxfId="378" priority="628" operator="equal">
      <formula>0</formula>
    </cfRule>
  </conditionalFormatting>
  <conditionalFormatting sqref="P341:P390">
    <cfRule type="cellIs" dxfId="377" priority="626" operator="lessThan">
      <formula>2.8</formula>
    </cfRule>
  </conditionalFormatting>
  <conditionalFormatting sqref="P381:P390">
    <cfRule type="cellIs" dxfId="376" priority="625" operator="equal">
      <formula>1</formula>
    </cfRule>
  </conditionalFormatting>
  <conditionalFormatting sqref="P341:P390">
    <cfRule type="cellIs" dxfId="375" priority="622" operator="equal">
      <formula>0</formula>
    </cfRule>
  </conditionalFormatting>
  <conditionalFormatting sqref="F378:N380">
    <cfRule type="cellIs" dxfId="374" priority="621" operator="equal">
      <formula>1</formula>
    </cfRule>
  </conditionalFormatting>
  <conditionalFormatting sqref="F377:N377">
    <cfRule type="cellIs" dxfId="373" priority="619" operator="equal">
      <formula>1</formula>
    </cfRule>
  </conditionalFormatting>
  <conditionalFormatting sqref="F381:N390">
    <cfRule type="cellIs" dxfId="372" priority="617" operator="equal">
      <formula>1</formula>
    </cfRule>
  </conditionalFormatting>
  <conditionalFormatting sqref="F381:N390">
    <cfRule type="cellIs" dxfId="371" priority="616" operator="lessThan">
      <formula>2.8</formula>
    </cfRule>
  </conditionalFormatting>
  <conditionalFormatting sqref="F341:N385">
    <cfRule type="cellIs" dxfId="370" priority="615" operator="lessThan">
      <formula>3</formula>
    </cfRule>
  </conditionalFormatting>
  <conditionalFormatting sqref="F341:N390">
    <cfRule type="cellIs" dxfId="369" priority="614" operator="equal">
      <formula>0</formula>
    </cfRule>
  </conditionalFormatting>
  <conditionalFormatting sqref="O378:O380">
    <cfRule type="cellIs" dxfId="368" priority="613" operator="equal">
      <formula>1</formula>
    </cfRule>
  </conditionalFormatting>
  <conditionalFormatting sqref="O341:O385">
    <cfRule type="cellIs" dxfId="367" priority="612" operator="lessThan">
      <formula>2.8</formula>
    </cfRule>
  </conditionalFormatting>
  <conditionalFormatting sqref="O377">
    <cfRule type="cellIs" dxfId="366" priority="611" operator="equal">
      <formula>1</formula>
    </cfRule>
  </conditionalFormatting>
  <conditionalFormatting sqref="O381:O390">
    <cfRule type="cellIs" dxfId="365" priority="609" operator="equal">
      <formula>1</formula>
    </cfRule>
  </conditionalFormatting>
  <conditionalFormatting sqref="O381:O390">
    <cfRule type="cellIs" dxfId="364" priority="608" operator="lessThan">
      <formula>2.8</formula>
    </cfRule>
  </conditionalFormatting>
  <conditionalFormatting sqref="O341:O387">
    <cfRule type="cellIs" dxfId="363" priority="607" operator="lessThan">
      <formula>3</formula>
    </cfRule>
  </conditionalFormatting>
  <conditionalFormatting sqref="O341:O390">
    <cfRule type="cellIs" dxfId="362" priority="606" operator="equal">
      <formula>0</formula>
    </cfRule>
  </conditionalFormatting>
  <conditionalFormatting sqref="O342:O385">
    <cfRule type="cellIs" dxfId="361" priority="605" operator="equal">
      <formula>0</formula>
    </cfRule>
  </conditionalFormatting>
  <conditionalFormatting sqref="Q341:W390">
    <cfRule type="cellIs" dxfId="360" priority="604" operator="equal">
      <formula>0</formula>
    </cfRule>
  </conditionalFormatting>
  <conditionalFormatting sqref="CB391 CA341:CB390">
    <cfRule type="cellIs" dxfId="359" priority="602" operator="equal">
      <formula>0</formula>
    </cfRule>
  </conditionalFormatting>
  <conditionalFormatting sqref="CW341:CZ390">
    <cfRule type="cellIs" dxfId="358" priority="601" operator="equal">
      <formula>0</formula>
    </cfRule>
  </conditionalFormatting>
  <conditionalFormatting sqref="CX341:CX390">
    <cfRule type="cellIs" dxfId="357" priority="600" operator="equal">
      <formula>0</formula>
    </cfRule>
  </conditionalFormatting>
  <conditionalFormatting sqref="CZ341:CZ390">
    <cfRule type="cellIs" dxfId="356" priority="599" operator="equal">
      <formula>0</formula>
    </cfRule>
  </conditionalFormatting>
  <conditionalFormatting sqref="CP341:CU390">
    <cfRule type="cellIs" dxfId="355" priority="598" operator="equal">
      <formula>0</formula>
    </cfRule>
  </conditionalFormatting>
  <conditionalFormatting sqref="AL378:AL380">
    <cfRule type="cellIs" dxfId="354" priority="597" operator="equal">
      <formula>1</formula>
    </cfRule>
  </conditionalFormatting>
  <conditionalFormatting sqref="AL341:AL385">
    <cfRule type="cellIs" dxfId="353" priority="596" operator="lessThan">
      <formula>2.8</formula>
    </cfRule>
  </conditionalFormatting>
  <conditionalFormatting sqref="AL377">
    <cfRule type="cellIs" dxfId="352" priority="595" operator="equal">
      <formula>1</formula>
    </cfRule>
  </conditionalFormatting>
  <conditionalFormatting sqref="AL381:AL390">
    <cfRule type="cellIs" dxfId="351" priority="593" operator="equal">
      <formula>1</formula>
    </cfRule>
  </conditionalFormatting>
  <conditionalFormatting sqref="AL381:AL390">
    <cfRule type="cellIs" dxfId="350" priority="592" operator="lessThan">
      <formula>2.8</formula>
    </cfRule>
  </conditionalFormatting>
  <conditionalFormatting sqref="AL341:AL387">
    <cfRule type="cellIs" dxfId="349" priority="591" operator="lessThan">
      <formula>3</formula>
    </cfRule>
  </conditionalFormatting>
  <conditionalFormatting sqref="AL341:AL390">
    <cfRule type="cellIs" dxfId="348" priority="590" operator="equal">
      <formula>0</formula>
    </cfRule>
  </conditionalFormatting>
  <conditionalFormatting sqref="AL342:AL385">
    <cfRule type="cellIs" dxfId="347" priority="589" operator="equal">
      <formula>0</formula>
    </cfRule>
  </conditionalFormatting>
  <conditionalFormatting sqref="AM341:AS390">
    <cfRule type="cellIs" dxfId="346" priority="588" operator="equal">
      <formula>0</formula>
    </cfRule>
  </conditionalFormatting>
  <conditionalFormatting sqref="AX341:BC390">
    <cfRule type="cellIs" dxfId="345" priority="587" operator="equal">
      <formula>0</formula>
    </cfRule>
  </conditionalFormatting>
  <conditionalFormatting sqref="CE391">
    <cfRule type="cellIs" dxfId="344" priority="586" operator="equal">
      <formula>0</formula>
    </cfRule>
  </conditionalFormatting>
  <conditionalFormatting sqref="AM341:AM390">
    <cfRule type="cellIs" dxfId="343" priority="585" operator="equal">
      <formula>0</formula>
    </cfRule>
  </conditionalFormatting>
  <conditionalFormatting sqref="AB381:AJ390">
    <cfRule type="cellIs" dxfId="342" priority="561" operator="equal">
      <formula>1</formula>
    </cfRule>
  </conditionalFormatting>
  <conditionalFormatting sqref="Y341:Y390">
    <cfRule type="cellIs" dxfId="341" priority="584" operator="equal">
      <formula>0</formula>
    </cfRule>
  </conditionalFormatting>
  <conditionalFormatting sqref="CU341:CU390">
    <cfRule type="cellIs" dxfId="340" priority="583" operator="equal">
      <formula>0</formula>
    </cfRule>
  </conditionalFormatting>
  <conditionalFormatting sqref="CE341:CE390">
    <cfRule type="cellIs" dxfId="339" priority="582" operator="equal">
      <formula>0</formula>
    </cfRule>
  </conditionalFormatting>
  <conditionalFormatting sqref="AX340:BC340">
    <cfRule type="cellIs" dxfId="338" priority="581" operator="equal">
      <formula>0</formula>
    </cfRule>
  </conditionalFormatting>
  <conditionalFormatting sqref="F340:O340">
    <cfRule type="cellIs" dxfId="337" priority="580" operator="equal">
      <formula>0</formula>
    </cfRule>
  </conditionalFormatting>
  <conditionalFormatting sqref="Q340:W340">
    <cfRule type="cellIs" dxfId="336" priority="578" operator="equal">
      <formula>0</formula>
    </cfRule>
    <cfRule type="cellIs" dxfId="335" priority="579" operator="equal">
      <formula>0</formula>
    </cfRule>
  </conditionalFormatting>
  <conditionalFormatting sqref="AM340:AS340">
    <cfRule type="cellIs" dxfId="334" priority="574" operator="equal">
      <formula>0</formula>
    </cfRule>
    <cfRule type="cellIs" dxfId="333" priority="576" operator="equal">
      <formula>0</formula>
    </cfRule>
  </conditionalFormatting>
  <conditionalFormatting sqref="AT340:AV340">
    <cfRule type="cellIs" dxfId="332" priority="575" operator="equal">
      <formula>0</formula>
    </cfRule>
  </conditionalFormatting>
  <conditionalFormatting sqref="AL340">
    <cfRule type="cellIs" dxfId="331" priority="573" operator="equal">
      <formula>0</formula>
    </cfRule>
  </conditionalFormatting>
  <conditionalFormatting sqref="P340">
    <cfRule type="cellIs" dxfId="330" priority="571" operator="equal">
      <formula>0</formula>
    </cfRule>
  </conditionalFormatting>
  <conditionalFormatting sqref="CD341:CD390">
    <cfRule type="cellIs" dxfId="329" priority="570" operator="equal">
      <formula>0</formula>
    </cfRule>
  </conditionalFormatting>
  <conditionalFormatting sqref="CY341:CY390">
    <cfRule type="cellIs" dxfId="328" priority="569" operator="equal">
      <formula>0</formula>
    </cfRule>
  </conditionalFormatting>
  <conditionalFormatting sqref="CL341:CN390">
    <cfRule type="cellIs" dxfId="327" priority="568" operator="equal">
      <formula>0</formula>
    </cfRule>
  </conditionalFormatting>
  <conditionalFormatting sqref="AU341:AU390">
    <cfRule type="cellIs" dxfId="326" priority="547" operator="equal">
      <formula>0</formula>
    </cfRule>
  </conditionalFormatting>
  <conditionalFormatting sqref="X341:X390">
    <cfRule type="cellIs" dxfId="325" priority="567" operator="equal">
      <formula>0</formula>
    </cfRule>
  </conditionalFormatting>
  <conditionalFormatting sqref="X341:X390">
    <cfRule type="cellIs" dxfId="324" priority="566" operator="equal">
      <formula>0</formula>
    </cfRule>
  </conditionalFormatting>
  <conditionalFormatting sqref="AB378:AJ380">
    <cfRule type="cellIs" dxfId="323" priority="565" operator="equal">
      <formula>1</formula>
    </cfRule>
  </conditionalFormatting>
  <conditionalFormatting sqref="AB341:AJ364 AB366:AJ380">
    <cfRule type="cellIs" dxfId="322" priority="564" operator="lessThan">
      <formula>2.8</formula>
    </cfRule>
  </conditionalFormatting>
  <conditionalFormatting sqref="AB377:AJ377">
    <cfRule type="cellIs" dxfId="321" priority="563" operator="equal">
      <formula>1</formula>
    </cfRule>
  </conditionalFormatting>
  <conditionalFormatting sqref="AB381:AJ390">
    <cfRule type="cellIs" dxfId="320" priority="560" operator="lessThan">
      <formula>2.8</formula>
    </cfRule>
  </conditionalFormatting>
  <conditionalFormatting sqref="AB341:AJ385">
    <cfRule type="cellIs" dxfId="319" priority="559" operator="lessThan">
      <formula>3</formula>
    </cfRule>
  </conditionalFormatting>
  <conditionalFormatting sqref="AB341:AJ390">
    <cfRule type="cellIs" dxfId="318" priority="558" operator="equal">
      <formula>0</formula>
    </cfRule>
  </conditionalFormatting>
  <conditionalFormatting sqref="AK378:AK380">
    <cfRule type="cellIs" dxfId="317" priority="557" operator="equal">
      <formula>1</formula>
    </cfRule>
  </conditionalFormatting>
  <conditionalFormatting sqref="AK341:AK385">
    <cfRule type="cellIs" dxfId="316" priority="556" operator="lessThan">
      <formula>2.8</formula>
    </cfRule>
  </conditionalFormatting>
  <conditionalFormatting sqref="AK377">
    <cfRule type="cellIs" dxfId="315" priority="555" operator="equal">
      <formula>1</formula>
    </cfRule>
  </conditionalFormatting>
  <conditionalFormatting sqref="AK381:AK390">
    <cfRule type="cellIs" dxfId="314" priority="553" operator="equal">
      <formula>1</formula>
    </cfRule>
  </conditionalFormatting>
  <conditionalFormatting sqref="AK381:AK390">
    <cfRule type="cellIs" dxfId="313" priority="552" operator="lessThan">
      <formula>2.8</formula>
    </cfRule>
  </conditionalFormatting>
  <conditionalFormatting sqref="AK341:AK387">
    <cfRule type="cellIs" dxfId="312" priority="551" operator="lessThan">
      <formula>3</formula>
    </cfRule>
  </conditionalFormatting>
  <conditionalFormatting sqref="AK341:AK390">
    <cfRule type="cellIs" dxfId="311" priority="550" operator="equal">
      <formula>0</formula>
    </cfRule>
  </conditionalFormatting>
  <conditionalFormatting sqref="AK342:AK385">
    <cfRule type="cellIs" dxfId="310" priority="549" operator="equal">
      <formula>0</formula>
    </cfRule>
  </conditionalFormatting>
  <conditionalFormatting sqref="AU341:AV390">
    <cfRule type="cellIs" dxfId="309" priority="548" operator="equal">
      <formula>0</formula>
    </cfRule>
  </conditionalFormatting>
  <conditionalFormatting sqref="BX341:BX390">
    <cfRule type="cellIs" dxfId="308" priority="507" operator="equal">
      <formula>0</formula>
    </cfRule>
  </conditionalFormatting>
  <conditionalFormatting sqref="AT341:AT390">
    <cfRule type="cellIs" dxfId="307" priority="546" operator="equal">
      <formula>0</formula>
    </cfRule>
  </conditionalFormatting>
  <conditionalFormatting sqref="AT341:AT390">
    <cfRule type="cellIs" dxfId="306" priority="545" operator="equal">
      <formula>0</formula>
    </cfRule>
  </conditionalFormatting>
  <conditionalFormatting sqref="BO378:BO380">
    <cfRule type="cellIs" dxfId="305" priority="544" operator="equal">
      <formula>1</formula>
    </cfRule>
  </conditionalFormatting>
  <conditionalFormatting sqref="BO341:BO385">
    <cfRule type="cellIs" dxfId="304" priority="543" operator="lessThan">
      <formula>2.8</formula>
    </cfRule>
  </conditionalFormatting>
  <conditionalFormatting sqref="BO377">
    <cfRule type="cellIs" dxfId="303" priority="542" operator="equal">
      <formula>1</formula>
    </cfRule>
  </conditionalFormatting>
  <conditionalFormatting sqref="BO381:BO390">
    <cfRule type="cellIs" dxfId="302" priority="540" operator="equal">
      <formula>1</formula>
    </cfRule>
  </conditionalFormatting>
  <conditionalFormatting sqref="BO381:BO390">
    <cfRule type="cellIs" dxfId="301" priority="539" operator="lessThan">
      <formula>2.8</formula>
    </cfRule>
  </conditionalFormatting>
  <conditionalFormatting sqref="BO341:BO387">
    <cfRule type="cellIs" dxfId="300" priority="538" operator="lessThan">
      <formula>3</formula>
    </cfRule>
  </conditionalFormatting>
  <conditionalFormatting sqref="BO341:BO390">
    <cfRule type="cellIs" dxfId="299" priority="537" operator="equal">
      <formula>0</formula>
    </cfRule>
  </conditionalFormatting>
  <conditionalFormatting sqref="BO342:BO385">
    <cfRule type="cellIs" dxfId="298" priority="536" operator="equal">
      <formula>0</formula>
    </cfRule>
  </conditionalFormatting>
  <conditionalFormatting sqref="BP341:BV390">
    <cfRule type="cellIs" dxfId="297" priority="535" operator="equal">
      <formula>0</formula>
    </cfRule>
  </conditionalFormatting>
  <conditionalFormatting sqref="CH391">
    <cfRule type="cellIs" dxfId="296" priority="534" operator="equal">
      <formula>0</formula>
    </cfRule>
  </conditionalFormatting>
  <conditionalFormatting sqref="CH341:CH390">
    <cfRule type="cellIs" dxfId="295" priority="532" operator="equal">
      <formula>0</formula>
    </cfRule>
  </conditionalFormatting>
  <conditionalFormatting sqref="BP340:BV340">
    <cfRule type="cellIs" dxfId="294" priority="528" operator="equal">
      <formula>0</formula>
    </cfRule>
    <cfRule type="cellIs" dxfId="293" priority="530" operator="equal">
      <formula>0</formula>
    </cfRule>
  </conditionalFormatting>
  <conditionalFormatting sqref="BW340:BY340">
    <cfRule type="cellIs" dxfId="292" priority="529" operator="equal">
      <formula>0</formula>
    </cfRule>
  </conditionalFormatting>
  <conditionalFormatting sqref="BO340">
    <cfRule type="cellIs" dxfId="291" priority="527" operator="equal">
      <formula>0</formula>
    </cfRule>
  </conditionalFormatting>
  <conditionalFormatting sqref="CG341:CG390">
    <cfRule type="cellIs" dxfId="290" priority="526" operator="equal">
      <formula>0</formula>
    </cfRule>
  </conditionalFormatting>
  <conditionalFormatting sqref="BE378:BM380">
    <cfRule type="cellIs" dxfId="289" priority="525" operator="equal">
      <formula>1</formula>
    </cfRule>
  </conditionalFormatting>
  <conditionalFormatting sqref="BE341:BM364 BE366:BM380">
    <cfRule type="cellIs" dxfId="288" priority="524" operator="lessThan">
      <formula>2.8</formula>
    </cfRule>
  </conditionalFormatting>
  <conditionalFormatting sqref="BE377:BM377">
    <cfRule type="cellIs" dxfId="287" priority="523" operator="equal">
      <formula>1</formula>
    </cfRule>
  </conditionalFormatting>
  <conditionalFormatting sqref="BE381:BM390">
    <cfRule type="cellIs" dxfId="286" priority="521" operator="equal">
      <formula>1</formula>
    </cfRule>
  </conditionalFormatting>
  <conditionalFormatting sqref="BE381:BM390">
    <cfRule type="cellIs" dxfId="285" priority="520" operator="lessThan">
      <formula>2.8</formula>
    </cfRule>
  </conditionalFormatting>
  <conditionalFormatting sqref="BE341:BM385">
    <cfRule type="cellIs" dxfId="284" priority="519" operator="lessThan">
      <formula>3</formula>
    </cfRule>
  </conditionalFormatting>
  <conditionalFormatting sqref="BE341:BM390">
    <cfRule type="cellIs" dxfId="283" priority="518" operator="equal">
      <formula>0</formula>
    </cfRule>
  </conditionalFormatting>
  <conditionalFormatting sqref="BN378:BN380">
    <cfRule type="cellIs" dxfId="282" priority="517" operator="equal">
      <formula>1</formula>
    </cfRule>
  </conditionalFormatting>
  <conditionalFormatting sqref="BN341:BN385">
    <cfRule type="cellIs" dxfId="281" priority="516" operator="lessThan">
      <formula>2.8</formula>
    </cfRule>
  </conditionalFormatting>
  <conditionalFormatting sqref="BN377">
    <cfRule type="cellIs" dxfId="280" priority="515" operator="equal">
      <formula>1</formula>
    </cfRule>
  </conditionalFormatting>
  <conditionalFormatting sqref="BN381:BN390">
    <cfRule type="cellIs" dxfId="279" priority="513" operator="equal">
      <formula>1</formula>
    </cfRule>
  </conditionalFormatting>
  <conditionalFormatting sqref="BN381:BN390">
    <cfRule type="cellIs" dxfId="278" priority="512" operator="lessThan">
      <formula>2.8</formula>
    </cfRule>
  </conditionalFormatting>
  <conditionalFormatting sqref="BN341:BN387">
    <cfRule type="cellIs" dxfId="277" priority="511" operator="lessThan">
      <formula>3</formula>
    </cfRule>
  </conditionalFormatting>
  <conditionalFormatting sqref="BN341:BN390">
    <cfRule type="cellIs" dxfId="276" priority="510" operator="equal">
      <formula>0</formula>
    </cfRule>
  </conditionalFormatting>
  <conditionalFormatting sqref="BN342:BN385">
    <cfRule type="cellIs" dxfId="275" priority="509" operator="equal">
      <formula>0</formula>
    </cfRule>
  </conditionalFormatting>
  <conditionalFormatting sqref="BX341:BY390">
    <cfRule type="cellIs" dxfId="274" priority="508" operator="equal">
      <formula>0</formula>
    </cfRule>
  </conditionalFormatting>
  <conditionalFormatting sqref="BW341:BW390">
    <cfRule type="cellIs" dxfId="273" priority="506" operator="equal">
      <formula>0</formula>
    </cfRule>
  </conditionalFormatting>
  <conditionalFormatting sqref="BW341:BW390">
    <cfRule type="cellIs" dxfId="272" priority="505" operator="equal">
      <formula>0</formula>
    </cfRule>
  </conditionalFormatting>
  <conditionalFormatting sqref="CJ341:CJ391">
    <cfRule type="cellIs" dxfId="271" priority="504" operator="equal">
      <formula>0</formula>
    </cfRule>
  </conditionalFormatting>
  <conditionalFormatting sqref="CZ391">
    <cfRule type="cellIs" dxfId="270" priority="503" operator="equal">
      <formula>0</formula>
    </cfRule>
  </conditionalFormatting>
  <conditionalFormatting sqref="DE391">
    <cfRule type="cellIs" dxfId="269" priority="502" operator="equal">
      <formula>0</formula>
    </cfRule>
  </conditionalFormatting>
  <conditionalFormatting sqref="DL341:DO390">
    <cfRule type="cellIs" dxfId="268" priority="501" operator="equal">
      <formula>0</formula>
    </cfRule>
  </conditionalFormatting>
  <conditionalFormatting sqref="DB341:DE390">
    <cfRule type="cellIs" dxfId="267" priority="500" operator="equal">
      <formula>0</formula>
    </cfRule>
  </conditionalFormatting>
  <conditionalFormatting sqref="DC341:DC390">
    <cfRule type="cellIs" dxfId="266" priority="499" operator="equal">
      <formula>0</formula>
    </cfRule>
  </conditionalFormatting>
  <conditionalFormatting sqref="DE341:DE390">
    <cfRule type="cellIs" dxfId="265" priority="498" operator="equal">
      <formula>0</formula>
    </cfRule>
  </conditionalFormatting>
  <conditionalFormatting sqref="DD341:DD390">
    <cfRule type="cellIs" dxfId="264" priority="497" operator="equal">
      <formula>0</formula>
    </cfRule>
  </conditionalFormatting>
  <conditionalFormatting sqref="DG341:DJ390">
    <cfRule type="cellIs" dxfId="263" priority="496" operator="equal">
      <formula>0</formula>
    </cfRule>
  </conditionalFormatting>
  <conditionalFormatting sqref="DI341:DI390">
    <cfRule type="cellIs" dxfId="262" priority="493" operator="equal">
      <formula>0</formula>
    </cfRule>
  </conditionalFormatting>
  <conditionalFormatting sqref="DJ391">
    <cfRule type="cellIs" dxfId="261" priority="492" operator="equal">
      <formula>0</formula>
    </cfRule>
  </conditionalFormatting>
  <conditionalFormatting sqref="DR397:EI447">
    <cfRule type="cellIs" dxfId="260" priority="491" operator="equal">
      <formula>0</formula>
    </cfRule>
  </conditionalFormatting>
  <conditionalFormatting sqref="EB397:EI446 DW397:DZ446 DR397:DU446">
    <cfRule type="cellIs" dxfId="259" priority="490" operator="equal">
      <formula>0</formula>
    </cfRule>
  </conditionalFormatting>
  <conditionalFormatting sqref="B397:E446">
    <cfRule type="cellIs" dxfId="258" priority="489" operator="equal">
      <formula>0</formula>
    </cfRule>
  </conditionalFormatting>
  <conditionalFormatting sqref="P437:P446">
    <cfRule type="cellIs" dxfId="257" priority="482" operator="equal">
      <formula>0</formula>
    </cfRule>
  </conditionalFormatting>
  <conditionalFormatting sqref="P397:P446">
    <cfRule type="cellIs" dxfId="256" priority="488" operator="equal">
      <formula>1</formula>
    </cfRule>
  </conditionalFormatting>
  <conditionalFormatting sqref="P422">
    <cfRule type="cellIs" dxfId="255" priority="487" operator="equal">
      <formula>1</formula>
    </cfRule>
  </conditionalFormatting>
  <conditionalFormatting sqref="P397:P446">
    <cfRule type="cellIs" dxfId="254" priority="486" operator="equal">
      <formula>0</formula>
    </cfRule>
  </conditionalFormatting>
  <conditionalFormatting sqref="P397:P446">
    <cfRule type="cellIs" dxfId="253" priority="484" operator="lessThan">
      <formula>2.8</formula>
    </cfRule>
  </conditionalFormatting>
  <conditionalFormatting sqref="P437:P446">
    <cfRule type="cellIs" dxfId="252" priority="481" operator="lessThan">
      <formula>2.8</formula>
    </cfRule>
  </conditionalFormatting>
  <conditionalFormatting sqref="P397:P446">
    <cfRule type="cellIs" dxfId="251" priority="480" operator="equal">
      <formula>0</formula>
    </cfRule>
  </conditionalFormatting>
  <conditionalFormatting sqref="F434:N436">
    <cfRule type="cellIs" dxfId="250" priority="479" operator="equal">
      <formula>1</formula>
    </cfRule>
  </conditionalFormatting>
  <conditionalFormatting sqref="F397:N420 F422:N436">
    <cfRule type="cellIs" dxfId="249" priority="478" operator="lessThan">
      <formula>2.8</formula>
    </cfRule>
  </conditionalFormatting>
  <conditionalFormatting sqref="F432:N432">
    <cfRule type="cellIs" dxfId="248" priority="476" operator="equal">
      <formula>1</formula>
    </cfRule>
  </conditionalFormatting>
  <conditionalFormatting sqref="F437:N446">
    <cfRule type="cellIs" dxfId="247" priority="474" operator="lessThan">
      <formula>2.8</formula>
    </cfRule>
  </conditionalFormatting>
  <conditionalFormatting sqref="F397:N441">
    <cfRule type="cellIs" dxfId="246" priority="473" operator="lessThan">
      <formula>3</formula>
    </cfRule>
  </conditionalFormatting>
  <conditionalFormatting sqref="F397:N446">
    <cfRule type="cellIs" dxfId="245" priority="472" operator="equal">
      <formula>0</formula>
    </cfRule>
  </conditionalFormatting>
  <conditionalFormatting sqref="O434:O436">
    <cfRule type="cellIs" dxfId="244" priority="471" operator="equal">
      <formula>1</formula>
    </cfRule>
  </conditionalFormatting>
  <conditionalFormatting sqref="O397:O441">
    <cfRule type="cellIs" dxfId="243" priority="470" operator="lessThan">
      <formula>2.8</formula>
    </cfRule>
  </conditionalFormatting>
  <conditionalFormatting sqref="O432">
    <cfRule type="cellIs" dxfId="242" priority="468" operator="equal">
      <formula>1</formula>
    </cfRule>
  </conditionalFormatting>
  <conditionalFormatting sqref="O437:O446">
    <cfRule type="cellIs" dxfId="241" priority="466" operator="lessThan">
      <formula>2.8</formula>
    </cfRule>
  </conditionalFormatting>
  <conditionalFormatting sqref="O397:O443">
    <cfRule type="cellIs" dxfId="240" priority="465" operator="lessThan">
      <formula>3</formula>
    </cfRule>
  </conditionalFormatting>
  <conditionalFormatting sqref="O397:O446">
    <cfRule type="cellIs" dxfId="239" priority="464" operator="equal">
      <formula>0</formula>
    </cfRule>
  </conditionalFormatting>
  <conditionalFormatting sqref="O398:O441">
    <cfRule type="cellIs" dxfId="238" priority="463" operator="equal">
      <formula>0</formula>
    </cfRule>
  </conditionalFormatting>
  <conditionalFormatting sqref="Y397:Z446">
    <cfRule type="cellIs" dxfId="237" priority="461" operator="equal">
      <formula>0</formula>
    </cfRule>
  </conditionalFormatting>
  <conditionalFormatting sqref="CB447 CA397:CB446">
    <cfRule type="cellIs" dxfId="236" priority="460" operator="equal">
      <formula>0</formula>
    </cfRule>
  </conditionalFormatting>
  <conditionalFormatting sqref="CW397:CZ446">
    <cfRule type="cellIs" dxfId="235" priority="459" operator="equal">
      <formula>0</formula>
    </cfRule>
  </conditionalFormatting>
  <conditionalFormatting sqref="CX397:CX446">
    <cfRule type="cellIs" dxfId="234" priority="458" operator="equal">
      <formula>0</formula>
    </cfRule>
  </conditionalFormatting>
  <conditionalFormatting sqref="CZ397:CZ446">
    <cfRule type="cellIs" dxfId="233" priority="457" operator="equal">
      <formula>0</formula>
    </cfRule>
  </conditionalFormatting>
  <conditionalFormatting sqref="CP397:CU446">
    <cfRule type="cellIs" dxfId="232" priority="456" operator="equal">
      <formula>0</formula>
    </cfRule>
  </conditionalFormatting>
  <conditionalFormatting sqref="AL434:AL436">
    <cfRule type="cellIs" dxfId="231" priority="455" operator="equal">
      <formula>1</formula>
    </cfRule>
  </conditionalFormatting>
  <conditionalFormatting sqref="AL397:AL441">
    <cfRule type="cellIs" dxfId="230" priority="454" operator="lessThan">
      <formula>2.8</formula>
    </cfRule>
  </conditionalFormatting>
  <conditionalFormatting sqref="AL432">
    <cfRule type="cellIs" dxfId="229" priority="452" operator="equal">
      <formula>1</formula>
    </cfRule>
  </conditionalFormatting>
  <conditionalFormatting sqref="AL437:AL446">
    <cfRule type="cellIs" dxfId="228" priority="450" operator="lessThan">
      <formula>2.8</formula>
    </cfRule>
  </conditionalFormatting>
  <conditionalFormatting sqref="AL397:AL443">
    <cfRule type="cellIs" dxfId="227" priority="449" operator="lessThan">
      <formula>3</formula>
    </cfRule>
  </conditionalFormatting>
  <conditionalFormatting sqref="AL397:AL446">
    <cfRule type="cellIs" dxfId="226" priority="448" operator="equal">
      <formula>0</formula>
    </cfRule>
  </conditionalFormatting>
  <conditionalFormatting sqref="AL398:AL441">
    <cfRule type="cellIs" dxfId="225" priority="447" operator="equal">
      <formula>0</formula>
    </cfRule>
  </conditionalFormatting>
  <conditionalFormatting sqref="AX397:BC446">
    <cfRule type="cellIs" dxfId="224" priority="445" operator="equal">
      <formula>0</formula>
    </cfRule>
  </conditionalFormatting>
  <conditionalFormatting sqref="CE447">
    <cfRule type="cellIs" dxfId="223" priority="444" operator="equal">
      <formula>0</formula>
    </cfRule>
  </conditionalFormatting>
  <conditionalFormatting sqref="AM397:AM446">
    <cfRule type="cellIs" dxfId="222" priority="443" operator="equal">
      <formula>0</formula>
    </cfRule>
  </conditionalFormatting>
  <conditionalFormatting sqref="AB432:AJ432">
    <cfRule type="cellIs" dxfId="221" priority="420" operator="equal">
      <formula>1</formula>
    </cfRule>
  </conditionalFormatting>
  <conditionalFormatting sqref="Y397:Y446">
    <cfRule type="cellIs" dxfId="220" priority="442" operator="equal">
      <formula>0</formula>
    </cfRule>
  </conditionalFormatting>
  <conditionalFormatting sqref="CU397:CU446">
    <cfRule type="cellIs" dxfId="219" priority="441" operator="equal">
      <formula>0</formula>
    </cfRule>
  </conditionalFormatting>
  <conditionalFormatting sqref="CE397:CE446">
    <cfRule type="cellIs" dxfId="218" priority="440" operator="equal">
      <formula>0</formula>
    </cfRule>
  </conditionalFormatting>
  <conditionalFormatting sqref="AX396:BC396">
    <cfRule type="cellIs" dxfId="217" priority="439" operator="equal">
      <formula>0</formula>
    </cfRule>
  </conditionalFormatting>
  <conditionalFormatting sqref="F396:O396">
    <cfRule type="cellIs" dxfId="216" priority="438" operator="equal">
      <formula>0</formula>
    </cfRule>
  </conditionalFormatting>
  <conditionalFormatting sqref="Q396:W396">
    <cfRule type="cellIs" dxfId="215" priority="436" operator="equal">
      <formula>0</formula>
    </cfRule>
    <cfRule type="cellIs" dxfId="214" priority="437" operator="equal">
      <formula>0</formula>
    </cfRule>
  </conditionalFormatting>
  <conditionalFormatting sqref="AB396:AK396">
    <cfRule type="cellIs" dxfId="213" priority="435" operator="equal">
      <formula>0</formula>
    </cfRule>
  </conditionalFormatting>
  <conditionalFormatting sqref="AM396:AS396">
    <cfRule type="cellIs" dxfId="212" priority="432" operator="equal">
      <formula>0</formula>
    </cfRule>
    <cfRule type="cellIs" dxfId="211" priority="434" operator="equal">
      <formula>0</formula>
    </cfRule>
  </conditionalFormatting>
  <conditionalFormatting sqref="X396:Z396">
    <cfRule type="cellIs" dxfId="210" priority="430" operator="equal">
      <formula>0</formula>
    </cfRule>
  </conditionalFormatting>
  <conditionalFormatting sqref="CD397:CD446">
    <cfRule type="cellIs" dxfId="209" priority="428" operator="equal">
      <formula>0</formula>
    </cfRule>
  </conditionalFormatting>
  <conditionalFormatting sqref="CY397:CY446">
    <cfRule type="cellIs" dxfId="208" priority="427" operator="equal">
      <formula>0</formula>
    </cfRule>
  </conditionalFormatting>
  <conditionalFormatting sqref="CL397:CN446">
    <cfRule type="cellIs" dxfId="207" priority="426" operator="equal">
      <formula>0</formula>
    </cfRule>
  </conditionalFormatting>
  <conditionalFormatting sqref="X397:X446">
    <cfRule type="cellIs" dxfId="206" priority="425" operator="equal">
      <formula>0</formula>
    </cfRule>
  </conditionalFormatting>
  <conditionalFormatting sqref="X397:X446">
    <cfRule type="cellIs" dxfId="205" priority="424" operator="equal">
      <formula>0</formula>
    </cfRule>
  </conditionalFormatting>
  <conditionalFormatting sqref="AB434:AJ436">
    <cfRule type="cellIs" dxfId="204" priority="423" operator="equal">
      <formula>1</formula>
    </cfRule>
  </conditionalFormatting>
  <conditionalFormatting sqref="AB397:AJ420 AB422:AJ436">
    <cfRule type="cellIs" dxfId="203" priority="422" operator="lessThan">
      <formula>2.8</formula>
    </cfRule>
  </conditionalFormatting>
  <conditionalFormatting sqref="AB437:AJ446">
    <cfRule type="cellIs" dxfId="202" priority="418" operator="lessThan">
      <formula>2.8</formula>
    </cfRule>
  </conditionalFormatting>
  <conditionalFormatting sqref="AB397:AJ441">
    <cfRule type="cellIs" dxfId="201" priority="417" operator="lessThan">
      <formula>3</formula>
    </cfRule>
  </conditionalFormatting>
  <conditionalFormatting sqref="AB397:AJ446">
    <cfRule type="cellIs" dxfId="200" priority="416" operator="equal">
      <formula>0</formula>
    </cfRule>
  </conditionalFormatting>
  <conditionalFormatting sqref="AK434:AK436">
    <cfRule type="cellIs" dxfId="199" priority="415" operator="equal">
      <formula>1</formula>
    </cfRule>
  </conditionalFormatting>
  <conditionalFormatting sqref="AK397:AK441">
    <cfRule type="cellIs" dxfId="198" priority="414" operator="lessThan">
      <formula>2.8</formula>
    </cfRule>
  </conditionalFormatting>
  <conditionalFormatting sqref="AK432">
    <cfRule type="cellIs" dxfId="197" priority="412" operator="equal">
      <formula>1</formula>
    </cfRule>
  </conditionalFormatting>
  <conditionalFormatting sqref="AK437:AK446">
    <cfRule type="cellIs" dxfId="196" priority="410" operator="lessThan">
      <formula>2.8</formula>
    </cfRule>
  </conditionalFormatting>
  <conditionalFormatting sqref="AK397:AK443">
    <cfRule type="cellIs" dxfId="195" priority="409" operator="lessThan">
      <formula>3</formula>
    </cfRule>
  </conditionalFormatting>
  <conditionalFormatting sqref="AK397:AK446">
    <cfRule type="cellIs" dxfId="194" priority="408" operator="equal">
      <formula>0</formula>
    </cfRule>
  </conditionalFormatting>
  <conditionalFormatting sqref="AK398:AK441">
    <cfRule type="cellIs" dxfId="193" priority="407" operator="equal">
      <formula>0</formula>
    </cfRule>
  </conditionalFormatting>
  <conditionalFormatting sqref="BO434:BO436">
    <cfRule type="cellIs" dxfId="192" priority="402" operator="equal">
      <formula>1</formula>
    </cfRule>
  </conditionalFormatting>
  <conditionalFormatting sqref="BO397:BO441">
    <cfRule type="cellIs" dxfId="191" priority="401" operator="lessThan">
      <formula>2.8</formula>
    </cfRule>
  </conditionalFormatting>
  <conditionalFormatting sqref="BO432">
    <cfRule type="cellIs" dxfId="190" priority="399" operator="equal">
      <formula>1</formula>
    </cfRule>
  </conditionalFormatting>
  <conditionalFormatting sqref="BO437:BO446">
    <cfRule type="cellIs" dxfId="189" priority="397" operator="lessThan">
      <formula>2.8</formula>
    </cfRule>
  </conditionalFormatting>
  <conditionalFormatting sqref="BO397:BO443">
    <cfRule type="cellIs" dxfId="188" priority="396" operator="lessThan">
      <formula>3</formula>
    </cfRule>
  </conditionalFormatting>
  <conditionalFormatting sqref="BO397:BO446">
    <cfRule type="cellIs" dxfId="187" priority="395" operator="equal">
      <formula>0</formula>
    </cfRule>
  </conditionalFormatting>
  <conditionalFormatting sqref="BO398:BO441">
    <cfRule type="cellIs" dxfId="186" priority="394" operator="equal">
      <formula>0</formula>
    </cfRule>
  </conditionalFormatting>
  <conditionalFormatting sqref="CH447">
    <cfRule type="cellIs" dxfId="185" priority="392" operator="equal">
      <formula>0</formula>
    </cfRule>
  </conditionalFormatting>
  <conditionalFormatting sqref="BP397:BP446">
    <cfRule type="cellIs" dxfId="184" priority="391" operator="equal">
      <formula>0</formula>
    </cfRule>
  </conditionalFormatting>
  <conditionalFormatting sqref="CH397:CH446">
    <cfRule type="cellIs" dxfId="183" priority="390" operator="equal">
      <formula>0</formula>
    </cfRule>
  </conditionalFormatting>
  <conditionalFormatting sqref="BE396:BN396">
    <cfRule type="cellIs" dxfId="182" priority="389" operator="equal">
      <formula>0</formula>
    </cfRule>
  </conditionalFormatting>
  <conditionalFormatting sqref="BP396:BV396">
    <cfRule type="cellIs" dxfId="181" priority="386" operator="equal">
      <formula>0</formula>
    </cfRule>
    <cfRule type="cellIs" dxfId="180" priority="388" operator="equal">
      <formula>0</formula>
    </cfRule>
  </conditionalFormatting>
  <conditionalFormatting sqref="CG397:CG446">
    <cfRule type="cellIs" dxfId="179" priority="384" operator="equal">
      <formula>0</formula>
    </cfRule>
  </conditionalFormatting>
  <conditionalFormatting sqref="BE434:BM436">
    <cfRule type="cellIs" dxfId="178" priority="383" operator="equal">
      <formula>1</formula>
    </cfRule>
  </conditionalFormatting>
  <conditionalFormatting sqref="BE397:BM420 BE422:BM436">
    <cfRule type="cellIs" dxfId="177" priority="382" operator="lessThan">
      <formula>2.8</formula>
    </cfRule>
  </conditionalFormatting>
  <conditionalFormatting sqref="BE432:BM432">
    <cfRule type="cellIs" dxfId="176" priority="380" operator="equal">
      <formula>1</formula>
    </cfRule>
  </conditionalFormatting>
  <conditionalFormatting sqref="BE437:BM446">
    <cfRule type="cellIs" dxfId="175" priority="378" operator="lessThan">
      <formula>2.8</formula>
    </cfRule>
  </conditionalFormatting>
  <conditionalFormatting sqref="BE397:BM441">
    <cfRule type="cellIs" dxfId="174" priority="377" operator="lessThan">
      <formula>3</formula>
    </cfRule>
  </conditionalFormatting>
  <conditionalFormatting sqref="BE397:BM446">
    <cfRule type="cellIs" dxfId="173" priority="376" operator="equal">
      <formula>0</formula>
    </cfRule>
  </conditionalFormatting>
  <conditionalFormatting sqref="BN434:BN436">
    <cfRule type="cellIs" dxfId="172" priority="375" operator="equal">
      <formula>1</formula>
    </cfRule>
  </conditionalFormatting>
  <conditionalFormatting sqref="BN397:BN441">
    <cfRule type="cellIs" dxfId="171" priority="374" operator="lessThan">
      <formula>2.8</formula>
    </cfRule>
  </conditionalFormatting>
  <conditionalFormatting sqref="BN432">
    <cfRule type="cellIs" dxfId="170" priority="372" operator="equal">
      <formula>1</formula>
    </cfRule>
  </conditionalFormatting>
  <conditionalFormatting sqref="BN437:BN446">
    <cfRule type="cellIs" dxfId="169" priority="370" operator="lessThan">
      <formula>2.8</formula>
    </cfRule>
  </conditionalFormatting>
  <conditionalFormatting sqref="BN397:BN443">
    <cfRule type="cellIs" dxfId="168" priority="369" operator="lessThan">
      <formula>3</formula>
    </cfRule>
  </conditionalFormatting>
  <conditionalFormatting sqref="BN397:BN446">
    <cfRule type="cellIs" dxfId="167" priority="368" operator="equal">
      <formula>0</formula>
    </cfRule>
  </conditionalFormatting>
  <conditionalFormatting sqref="BN398:BN441">
    <cfRule type="cellIs" dxfId="166" priority="367" operator="equal">
      <formula>0</formula>
    </cfRule>
  </conditionalFormatting>
  <conditionalFormatting sqref="CJ397:CJ447">
    <cfRule type="cellIs" dxfId="165" priority="362" operator="equal">
      <formula>0</formula>
    </cfRule>
  </conditionalFormatting>
  <conditionalFormatting sqref="CZ447">
    <cfRule type="cellIs" dxfId="164" priority="361" operator="equal">
      <formula>0</formula>
    </cfRule>
  </conditionalFormatting>
  <conditionalFormatting sqref="DE447">
    <cfRule type="cellIs" dxfId="163" priority="360" operator="equal">
      <formula>0</formula>
    </cfRule>
  </conditionalFormatting>
  <conditionalFormatting sqref="DL397:DO446">
    <cfRule type="cellIs" dxfId="162" priority="359" operator="equal">
      <formula>0</formula>
    </cfRule>
  </conditionalFormatting>
  <conditionalFormatting sqref="DB397:DE446">
    <cfRule type="cellIs" dxfId="161" priority="358" operator="equal">
      <formula>0</formula>
    </cfRule>
  </conditionalFormatting>
  <conditionalFormatting sqref="DC397:DC446">
    <cfRule type="cellIs" dxfId="160" priority="357" operator="equal">
      <formula>0</formula>
    </cfRule>
  </conditionalFormatting>
  <conditionalFormatting sqref="DE397:DE446">
    <cfRule type="cellIs" dxfId="159" priority="356" operator="equal">
      <formula>0</formula>
    </cfRule>
  </conditionalFormatting>
  <conditionalFormatting sqref="DG397:DJ446">
    <cfRule type="cellIs" dxfId="158" priority="354" operator="equal">
      <formula>0</formula>
    </cfRule>
  </conditionalFormatting>
  <conditionalFormatting sqref="DJ397:DJ446">
    <cfRule type="cellIs" dxfId="157" priority="352" operator="equal">
      <formula>0</formula>
    </cfRule>
  </conditionalFormatting>
  <conditionalFormatting sqref="DJ447">
    <cfRule type="cellIs" dxfId="156" priority="350" operator="equal">
      <formula>0</formula>
    </cfRule>
  </conditionalFormatting>
  <conditionalFormatting sqref="DR453:EI503">
    <cfRule type="cellIs" dxfId="155" priority="349" operator="equal">
      <formula>0</formula>
    </cfRule>
  </conditionalFormatting>
  <conditionalFormatting sqref="EB453:EI502 DW453:DZ502 DR453:DU502">
    <cfRule type="cellIs" dxfId="154" priority="348" operator="equal">
      <formula>0</formula>
    </cfRule>
  </conditionalFormatting>
  <conditionalFormatting sqref="P479">
    <cfRule type="cellIs" dxfId="153" priority="343" operator="equal">
      <formula>1</formula>
    </cfRule>
  </conditionalFormatting>
  <conditionalFormatting sqref="P493:P502">
    <cfRule type="cellIs" dxfId="152" priority="340" operator="equal">
      <formula>0</formula>
    </cfRule>
  </conditionalFormatting>
  <conditionalFormatting sqref="P453:P502">
    <cfRule type="cellIs" dxfId="151" priority="346" operator="equal">
      <formula>1</formula>
    </cfRule>
  </conditionalFormatting>
  <conditionalFormatting sqref="P453:P502">
    <cfRule type="cellIs" dxfId="150" priority="344" operator="equal">
      <formula>0</formula>
    </cfRule>
  </conditionalFormatting>
  <conditionalFormatting sqref="P453:P502">
    <cfRule type="cellIs" dxfId="149" priority="342" operator="lessThan">
      <formula>2.8</formula>
    </cfRule>
  </conditionalFormatting>
  <conditionalFormatting sqref="P493:P502">
    <cfRule type="cellIs" dxfId="148" priority="341" operator="equal">
      <formula>1</formula>
    </cfRule>
  </conditionalFormatting>
  <conditionalFormatting sqref="P493:P502">
    <cfRule type="cellIs" dxfId="147" priority="339" operator="lessThan">
      <formula>2.8</formula>
    </cfRule>
  </conditionalFormatting>
  <conditionalFormatting sqref="P453:P502">
    <cfRule type="cellIs" dxfId="146" priority="338" operator="equal">
      <formula>0</formula>
    </cfRule>
  </conditionalFormatting>
  <conditionalFormatting sqref="F490:N492">
    <cfRule type="cellIs" dxfId="145" priority="337" operator="equal">
      <formula>1</formula>
    </cfRule>
  </conditionalFormatting>
  <conditionalFormatting sqref="F453:N476 F478:N492">
    <cfRule type="cellIs" dxfId="144" priority="336" operator="lessThan">
      <formula>2.8</formula>
    </cfRule>
  </conditionalFormatting>
  <conditionalFormatting sqref="F489:N489">
    <cfRule type="cellIs" dxfId="143" priority="335" operator="equal">
      <formula>1</formula>
    </cfRule>
  </conditionalFormatting>
  <conditionalFormatting sqref="F493:N502">
    <cfRule type="cellIs" dxfId="142" priority="332" operator="lessThan">
      <formula>2.8</formula>
    </cfRule>
  </conditionalFormatting>
  <conditionalFormatting sqref="F453:N497">
    <cfRule type="cellIs" dxfId="141" priority="331" operator="lessThan">
      <formula>3</formula>
    </cfRule>
  </conditionalFormatting>
  <conditionalFormatting sqref="F453:N502">
    <cfRule type="cellIs" dxfId="140" priority="330" operator="equal">
      <formula>0</formula>
    </cfRule>
  </conditionalFormatting>
  <conditionalFormatting sqref="O490:O492">
    <cfRule type="cellIs" dxfId="139" priority="329" operator="equal">
      <formula>1</formula>
    </cfRule>
  </conditionalFormatting>
  <conditionalFormatting sqref="O453:O497">
    <cfRule type="cellIs" dxfId="138" priority="328" operator="lessThan">
      <formula>2.8</formula>
    </cfRule>
  </conditionalFormatting>
  <conditionalFormatting sqref="O489">
    <cfRule type="cellIs" dxfId="137" priority="327" operator="equal">
      <formula>1</formula>
    </cfRule>
  </conditionalFormatting>
  <conditionalFormatting sqref="O493:O502">
    <cfRule type="cellIs" dxfId="136" priority="324" operator="lessThan">
      <formula>2.8</formula>
    </cfRule>
  </conditionalFormatting>
  <conditionalFormatting sqref="O453:O499">
    <cfRule type="cellIs" dxfId="135" priority="323" operator="lessThan">
      <formula>3</formula>
    </cfRule>
  </conditionalFormatting>
  <conditionalFormatting sqref="O453:O502">
    <cfRule type="cellIs" dxfId="134" priority="322" operator="equal">
      <formula>0</formula>
    </cfRule>
  </conditionalFormatting>
  <conditionalFormatting sqref="O454:O497">
    <cfRule type="cellIs" dxfId="133" priority="321" operator="equal">
      <formula>0</formula>
    </cfRule>
  </conditionalFormatting>
  <conditionalFormatting sqref="Q453:W502">
    <cfRule type="cellIs" dxfId="132" priority="320" operator="equal">
      <formula>0</formula>
    </cfRule>
  </conditionalFormatting>
  <conditionalFormatting sqref="Y453:Z502">
    <cfRule type="cellIs" dxfId="131" priority="319" operator="equal">
      <formula>0</formula>
    </cfRule>
  </conditionalFormatting>
  <conditionalFormatting sqref="CB503 CA453:CB502">
    <cfRule type="cellIs" dxfId="130" priority="318" operator="equal">
      <formula>0</formula>
    </cfRule>
  </conditionalFormatting>
  <conditionalFormatting sqref="CW453:CZ502">
    <cfRule type="cellIs" dxfId="129" priority="317" operator="equal">
      <formula>0</formula>
    </cfRule>
  </conditionalFormatting>
  <conditionalFormatting sqref="CX453:CX502">
    <cfRule type="cellIs" dxfId="128" priority="316" operator="equal">
      <formula>0</formula>
    </cfRule>
  </conditionalFormatting>
  <conditionalFormatting sqref="CP453:CU502">
    <cfRule type="cellIs" dxfId="127" priority="314" operator="equal">
      <formula>0</formula>
    </cfRule>
  </conditionalFormatting>
  <conditionalFormatting sqref="AL490:AL492">
    <cfRule type="cellIs" dxfId="126" priority="313" operator="equal">
      <formula>1</formula>
    </cfRule>
  </conditionalFormatting>
  <conditionalFormatting sqref="AL453:AL497">
    <cfRule type="cellIs" dxfId="125" priority="312" operator="lessThan">
      <formula>2.8</formula>
    </cfRule>
  </conditionalFormatting>
  <conditionalFormatting sqref="AL489">
    <cfRule type="cellIs" dxfId="124" priority="311" operator="equal">
      <formula>1</formula>
    </cfRule>
  </conditionalFormatting>
  <conditionalFormatting sqref="AL493:AL502">
    <cfRule type="cellIs" dxfId="123" priority="308" operator="lessThan">
      <formula>2.8</formula>
    </cfRule>
  </conditionalFormatting>
  <conditionalFormatting sqref="AL453:AL499">
    <cfRule type="cellIs" dxfId="122" priority="307" operator="lessThan">
      <formula>3</formula>
    </cfRule>
  </conditionalFormatting>
  <conditionalFormatting sqref="AL453:AL502">
    <cfRule type="cellIs" dxfId="121" priority="306" operator="equal">
      <formula>0</formula>
    </cfRule>
  </conditionalFormatting>
  <conditionalFormatting sqref="AL454:AL497">
    <cfRule type="cellIs" dxfId="120" priority="305" operator="equal">
      <formula>0</formula>
    </cfRule>
  </conditionalFormatting>
  <conditionalFormatting sqref="AM453:AS502">
    <cfRule type="cellIs" dxfId="119" priority="304" operator="equal">
      <formula>0</formula>
    </cfRule>
  </conditionalFormatting>
  <conditionalFormatting sqref="AX453:BC502">
    <cfRule type="cellIs" dxfId="118" priority="303" operator="equal">
      <formula>0</formula>
    </cfRule>
  </conditionalFormatting>
  <conditionalFormatting sqref="CE503">
    <cfRule type="cellIs" dxfId="117" priority="302" operator="equal">
      <formula>0</formula>
    </cfRule>
  </conditionalFormatting>
  <conditionalFormatting sqref="AM453:AM502">
    <cfRule type="cellIs" dxfId="116" priority="301" operator="equal">
      <formula>0</formula>
    </cfRule>
  </conditionalFormatting>
  <conditionalFormatting sqref="CU453:CU502">
    <cfRule type="cellIs" dxfId="115" priority="299" operator="equal">
      <formula>0</formula>
    </cfRule>
  </conditionalFormatting>
  <conditionalFormatting sqref="CE453:CE502">
    <cfRule type="cellIs" dxfId="114" priority="298" operator="equal">
      <formula>0</formula>
    </cfRule>
  </conditionalFormatting>
  <conditionalFormatting sqref="AX452:BC452">
    <cfRule type="cellIs" dxfId="113" priority="297" operator="equal">
      <formula>0</formula>
    </cfRule>
  </conditionalFormatting>
  <conditionalFormatting sqref="Q452:W452">
    <cfRule type="cellIs" dxfId="112" priority="294" operator="equal">
      <formula>0</formula>
    </cfRule>
    <cfRule type="cellIs" dxfId="111" priority="295" operator="equal">
      <formula>0</formula>
    </cfRule>
  </conditionalFormatting>
  <conditionalFormatting sqref="AB452:AK452">
    <cfRule type="cellIs" dxfId="110" priority="293" operator="equal">
      <formula>0</formula>
    </cfRule>
  </conditionalFormatting>
  <conditionalFormatting sqref="AM452:AS452">
    <cfRule type="cellIs" dxfId="109" priority="290" operator="equal">
      <formula>0</formula>
    </cfRule>
    <cfRule type="cellIs" dxfId="108" priority="292" operator="equal">
      <formula>0</formula>
    </cfRule>
  </conditionalFormatting>
  <conditionalFormatting sqref="AT452:AV452">
    <cfRule type="cellIs" dxfId="107" priority="291" operator="equal">
      <formula>0</formula>
    </cfRule>
  </conditionalFormatting>
  <conditionalFormatting sqref="AL452">
    <cfRule type="cellIs" dxfId="106" priority="289" operator="equal">
      <formula>0</formula>
    </cfRule>
  </conditionalFormatting>
  <conditionalFormatting sqref="CD453:CD502">
    <cfRule type="cellIs" dxfId="105" priority="286" operator="equal">
      <formula>0</formula>
    </cfRule>
  </conditionalFormatting>
  <conditionalFormatting sqref="CY453:CY502">
    <cfRule type="cellIs" dxfId="104" priority="285" operator="equal">
      <formula>0</formula>
    </cfRule>
  </conditionalFormatting>
  <conditionalFormatting sqref="CL453:CN502">
    <cfRule type="cellIs" dxfId="103" priority="284" operator="equal">
      <formula>0</formula>
    </cfRule>
  </conditionalFormatting>
  <conditionalFormatting sqref="AU453:AU502">
    <cfRule type="cellIs" dxfId="102" priority="263" operator="equal">
      <formula>0</formula>
    </cfRule>
  </conditionalFormatting>
  <conditionalFormatting sqref="X453:X502">
    <cfRule type="cellIs" dxfId="101" priority="283" operator="equal">
      <formula>0</formula>
    </cfRule>
  </conditionalFormatting>
  <conditionalFormatting sqref="X453:X502">
    <cfRule type="cellIs" dxfId="100" priority="282" operator="equal">
      <formula>0</formula>
    </cfRule>
  </conditionalFormatting>
  <conditionalFormatting sqref="AB490:AJ492">
    <cfRule type="cellIs" dxfId="99" priority="281" operator="equal">
      <formula>1</formula>
    </cfRule>
  </conditionalFormatting>
  <conditionalFormatting sqref="AB453:AJ476 AB478:AJ492">
    <cfRule type="cellIs" dxfId="98" priority="280" operator="lessThan">
      <formula>2.8</formula>
    </cfRule>
  </conditionalFormatting>
  <conditionalFormatting sqref="AB489:AJ489">
    <cfRule type="cellIs" dxfId="97" priority="279" operator="equal">
      <formula>1</formula>
    </cfRule>
  </conditionalFormatting>
  <conditionalFormatting sqref="AB493:AJ502">
    <cfRule type="cellIs" dxfId="96" priority="276" operator="lessThan">
      <formula>2.8</formula>
    </cfRule>
  </conditionalFormatting>
  <conditionalFormatting sqref="AB453:AJ497">
    <cfRule type="cellIs" dxfId="95" priority="275" operator="lessThan">
      <formula>3</formula>
    </cfRule>
  </conditionalFormatting>
  <conditionalFormatting sqref="AB453:AJ502">
    <cfRule type="cellIs" dxfId="94" priority="274" operator="equal">
      <formula>0</formula>
    </cfRule>
  </conditionalFormatting>
  <conditionalFormatting sqref="AK490:AK492">
    <cfRule type="cellIs" dxfId="93" priority="273" operator="equal">
      <formula>1</formula>
    </cfRule>
  </conditionalFormatting>
  <conditionalFormatting sqref="AK453:AK497">
    <cfRule type="cellIs" dxfId="92" priority="272" operator="lessThan">
      <formula>2.8</formula>
    </cfRule>
  </conditionalFormatting>
  <conditionalFormatting sqref="AK489">
    <cfRule type="cellIs" dxfId="91" priority="271" operator="equal">
      <formula>1</formula>
    </cfRule>
  </conditionalFormatting>
  <conditionalFormatting sqref="AK493:AK502">
    <cfRule type="cellIs" dxfId="90" priority="268" operator="lessThan">
      <formula>2.8</formula>
    </cfRule>
  </conditionalFormatting>
  <conditionalFormatting sqref="AK453:AK499">
    <cfRule type="cellIs" dxfId="89" priority="267" operator="lessThan">
      <formula>3</formula>
    </cfRule>
  </conditionalFormatting>
  <conditionalFormatting sqref="AK453:AK502">
    <cfRule type="cellIs" dxfId="88" priority="266" operator="equal">
      <formula>0</formula>
    </cfRule>
  </conditionalFormatting>
  <conditionalFormatting sqref="AK454:AK497">
    <cfRule type="cellIs" dxfId="87" priority="265" operator="equal">
      <formula>0</formula>
    </cfRule>
  </conditionalFormatting>
  <conditionalFormatting sqref="AU453:AV502">
    <cfRule type="cellIs" dxfId="86" priority="264" operator="equal">
      <formula>0</formula>
    </cfRule>
  </conditionalFormatting>
  <conditionalFormatting sqref="BX453:BX502">
    <cfRule type="cellIs" dxfId="85" priority="223" operator="equal">
      <formula>0</formula>
    </cfRule>
  </conditionalFormatting>
  <conditionalFormatting sqref="AT453:AT502">
    <cfRule type="cellIs" dxfId="84" priority="262" operator="equal">
      <formula>0</formula>
    </cfRule>
  </conditionalFormatting>
  <conditionalFormatting sqref="AT453:AT502">
    <cfRule type="cellIs" dxfId="83" priority="261" operator="equal">
      <formula>0</formula>
    </cfRule>
  </conditionalFormatting>
  <conditionalFormatting sqref="BO490:BO492">
    <cfRule type="cellIs" dxfId="82" priority="260" operator="equal">
      <formula>1</formula>
    </cfRule>
  </conditionalFormatting>
  <conditionalFormatting sqref="BO453:BO497">
    <cfRule type="cellIs" dxfId="81" priority="259" operator="lessThan">
      <formula>2.8</formula>
    </cfRule>
  </conditionalFormatting>
  <conditionalFormatting sqref="BO489">
    <cfRule type="cellIs" dxfId="80" priority="258" operator="equal">
      <formula>1</formula>
    </cfRule>
  </conditionalFormatting>
  <conditionalFormatting sqref="BO493:BO502">
    <cfRule type="cellIs" dxfId="79" priority="255" operator="lessThan">
      <formula>2.8</formula>
    </cfRule>
  </conditionalFormatting>
  <conditionalFormatting sqref="BO453:BO499">
    <cfRule type="cellIs" dxfId="78" priority="254" operator="lessThan">
      <formula>3</formula>
    </cfRule>
  </conditionalFormatting>
  <conditionalFormatting sqref="BO453:BO502">
    <cfRule type="cellIs" dxfId="77" priority="253" operator="equal">
      <formula>0</formula>
    </cfRule>
  </conditionalFormatting>
  <conditionalFormatting sqref="BO454:BO497">
    <cfRule type="cellIs" dxfId="76" priority="252" operator="equal">
      <formula>0</formula>
    </cfRule>
  </conditionalFormatting>
  <conditionalFormatting sqref="BP453:BV502">
    <cfRule type="cellIs" dxfId="75" priority="251" operator="equal">
      <formula>0</formula>
    </cfRule>
  </conditionalFormatting>
  <conditionalFormatting sqref="CH503">
    <cfRule type="cellIs" dxfId="74" priority="250" operator="equal">
      <formula>0</formula>
    </cfRule>
  </conditionalFormatting>
  <conditionalFormatting sqref="BP453:BP502">
    <cfRule type="cellIs" dxfId="73" priority="249" operator="equal">
      <formula>0</formula>
    </cfRule>
  </conditionalFormatting>
  <conditionalFormatting sqref="CH453:CH502">
    <cfRule type="cellIs" dxfId="72" priority="248" operator="equal">
      <formula>0</formula>
    </cfRule>
  </conditionalFormatting>
  <conditionalFormatting sqref="BE452:BN452">
    <cfRule type="cellIs" dxfId="71" priority="247" operator="equal">
      <formula>0</formula>
    </cfRule>
  </conditionalFormatting>
  <conditionalFormatting sqref="BP452:BV452">
    <cfRule type="cellIs" dxfId="70" priority="244" operator="equal">
      <formula>0</formula>
    </cfRule>
    <cfRule type="cellIs" dxfId="69" priority="246" operator="equal">
      <formula>0</formula>
    </cfRule>
  </conditionalFormatting>
  <conditionalFormatting sqref="BW452:BY452">
    <cfRule type="cellIs" dxfId="68" priority="245" operator="equal">
      <formula>0</formula>
    </cfRule>
  </conditionalFormatting>
  <conditionalFormatting sqref="BO452">
    <cfRule type="cellIs" dxfId="67" priority="243" operator="equal">
      <formula>0</formula>
    </cfRule>
  </conditionalFormatting>
  <conditionalFormatting sqref="CG453:CG502">
    <cfRule type="cellIs" dxfId="66" priority="242" operator="equal">
      <formula>0</formula>
    </cfRule>
  </conditionalFormatting>
  <conditionalFormatting sqref="BE490:BM492">
    <cfRule type="cellIs" dxfId="65" priority="241" operator="equal">
      <formula>1</formula>
    </cfRule>
  </conditionalFormatting>
  <conditionalFormatting sqref="BE453:BM476 BE478:BM492">
    <cfRule type="cellIs" dxfId="64" priority="240" operator="lessThan">
      <formula>2.8</formula>
    </cfRule>
  </conditionalFormatting>
  <conditionalFormatting sqref="BE489:BM489">
    <cfRule type="cellIs" dxfId="63" priority="239" operator="equal">
      <formula>1</formula>
    </cfRule>
  </conditionalFormatting>
  <conditionalFormatting sqref="BE493:BM502">
    <cfRule type="cellIs" dxfId="62" priority="236" operator="lessThan">
      <formula>2.8</formula>
    </cfRule>
  </conditionalFormatting>
  <conditionalFormatting sqref="BE453:BM497">
    <cfRule type="cellIs" dxfId="61" priority="235" operator="lessThan">
      <formula>3</formula>
    </cfRule>
  </conditionalFormatting>
  <conditionalFormatting sqref="BE453:BM502">
    <cfRule type="cellIs" dxfId="60" priority="234" operator="equal">
      <formula>0</formula>
    </cfRule>
  </conditionalFormatting>
  <conditionalFormatting sqref="BN490:BN492">
    <cfRule type="cellIs" dxfId="59" priority="233" operator="equal">
      <formula>1</formula>
    </cfRule>
  </conditionalFormatting>
  <conditionalFormatting sqref="BN453:BN497">
    <cfRule type="cellIs" dxfId="58" priority="232" operator="lessThan">
      <formula>2.8</formula>
    </cfRule>
  </conditionalFormatting>
  <conditionalFormatting sqref="BN489">
    <cfRule type="cellIs" dxfId="57" priority="231" operator="equal">
      <formula>1</formula>
    </cfRule>
  </conditionalFormatting>
  <conditionalFormatting sqref="BN493:BN502">
    <cfRule type="cellIs" dxfId="56" priority="228" operator="lessThan">
      <formula>2.8</formula>
    </cfRule>
  </conditionalFormatting>
  <conditionalFormatting sqref="BN453:BN499">
    <cfRule type="cellIs" dxfId="55" priority="227" operator="lessThan">
      <formula>3</formula>
    </cfRule>
  </conditionalFormatting>
  <conditionalFormatting sqref="BN453:BN502">
    <cfRule type="cellIs" dxfId="54" priority="226" operator="equal">
      <formula>0</formula>
    </cfRule>
  </conditionalFormatting>
  <conditionalFormatting sqref="BN454:BN497">
    <cfRule type="cellIs" dxfId="53" priority="225" operator="equal">
      <formula>0</formula>
    </cfRule>
  </conditionalFormatting>
  <conditionalFormatting sqref="BX453:BY502">
    <cfRule type="cellIs" dxfId="52" priority="224" operator="equal">
      <formula>0</formula>
    </cfRule>
  </conditionalFormatting>
  <conditionalFormatting sqref="BW453:BW502">
    <cfRule type="cellIs" dxfId="51" priority="222" operator="equal">
      <formula>0</formula>
    </cfRule>
  </conditionalFormatting>
  <conditionalFormatting sqref="BW453:BW502">
    <cfRule type="cellIs" dxfId="50" priority="221" operator="equal">
      <formula>0</formula>
    </cfRule>
  </conditionalFormatting>
  <conditionalFormatting sqref="CJ453:CJ503">
    <cfRule type="cellIs" dxfId="49" priority="220" operator="equal">
      <formula>0</formula>
    </cfRule>
  </conditionalFormatting>
  <conditionalFormatting sqref="CZ503">
    <cfRule type="cellIs" dxfId="48" priority="219" operator="equal">
      <formula>0</formula>
    </cfRule>
  </conditionalFormatting>
  <conditionalFormatting sqref="DL453:DO502">
    <cfRule type="cellIs" dxfId="47" priority="217" operator="equal">
      <formula>0</formula>
    </cfRule>
  </conditionalFormatting>
  <conditionalFormatting sqref="DC453:DC502">
    <cfRule type="cellIs" dxfId="46" priority="215" operator="equal">
      <formula>0</formula>
    </cfRule>
  </conditionalFormatting>
  <conditionalFormatting sqref="DG453:DJ502">
    <cfRule type="cellIs" dxfId="45" priority="212" operator="equal">
      <formula>0</formula>
    </cfRule>
  </conditionalFormatting>
  <conditionalFormatting sqref="DH453:DH502">
    <cfRule type="cellIs" dxfId="44" priority="211" operator="equal">
      <formula>0</formula>
    </cfRule>
  </conditionalFormatting>
  <conditionalFormatting sqref="DJ503">
    <cfRule type="cellIs" dxfId="43" priority="208" operator="equal">
      <formula>0</formula>
    </cfRule>
  </conditionalFormatting>
  <conditionalFormatting sqref="DR509:EI559">
    <cfRule type="cellIs" dxfId="42" priority="207" operator="equal">
      <formula>0</formula>
    </cfRule>
  </conditionalFormatting>
  <conditionalFormatting sqref="EB509:EI558 DW509:DZ558 DR509:DU558">
    <cfRule type="cellIs" dxfId="41" priority="206" operator="equal">
      <formula>0</formula>
    </cfRule>
  </conditionalFormatting>
  <conditionalFormatting sqref="B509:E558">
    <cfRule type="cellIs" dxfId="40" priority="205" operator="equal">
      <formula>0</formula>
    </cfRule>
  </conditionalFormatting>
  <conditionalFormatting sqref="J7:L7">
    <cfRule type="cellIs" dxfId="39" priority="34" operator="lessThan">
      <formula>2.8</formula>
    </cfRule>
  </conditionalFormatting>
  <conditionalFormatting sqref="J7:L7">
    <cfRule type="cellIs" dxfId="38" priority="33" operator="lessThan">
      <formula>3</formula>
    </cfRule>
  </conditionalFormatting>
  <conditionalFormatting sqref="J7:L7">
    <cfRule type="cellIs" dxfId="37" priority="32" operator="equal">
      <formula>0</formula>
    </cfRule>
  </conditionalFormatting>
  <conditionalFormatting sqref="J12:L12">
    <cfRule type="cellIs" dxfId="36" priority="31" operator="lessThan">
      <formula>2.8</formula>
    </cfRule>
  </conditionalFormatting>
  <conditionalFormatting sqref="J12:L12">
    <cfRule type="cellIs" dxfId="35" priority="30" operator="lessThan">
      <formula>3</formula>
    </cfRule>
  </conditionalFormatting>
  <conditionalFormatting sqref="J12:L12">
    <cfRule type="cellIs" dxfId="34" priority="29" operator="equal">
      <formula>0</formula>
    </cfRule>
  </conditionalFormatting>
  <conditionalFormatting sqref="J24:L24">
    <cfRule type="cellIs" dxfId="33" priority="28" operator="lessThan">
      <formula>2.8</formula>
    </cfRule>
  </conditionalFormatting>
  <conditionalFormatting sqref="J24:L24">
    <cfRule type="cellIs" dxfId="32" priority="27" operator="lessThan">
      <formula>3</formula>
    </cfRule>
  </conditionalFormatting>
  <conditionalFormatting sqref="J24:L24">
    <cfRule type="cellIs" dxfId="31" priority="26" operator="equal">
      <formula>0</formula>
    </cfRule>
  </conditionalFormatting>
  <conditionalFormatting sqref="K27:M27">
    <cfRule type="cellIs" dxfId="30" priority="25" operator="lessThan">
      <formula>2.8</formula>
    </cfRule>
  </conditionalFormatting>
  <conditionalFormatting sqref="K27:M27">
    <cfRule type="cellIs" dxfId="29" priority="24" operator="lessThan">
      <formula>3</formula>
    </cfRule>
  </conditionalFormatting>
  <conditionalFormatting sqref="K27:M27">
    <cfRule type="cellIs" dxfId="28" priority="23" operator="equal">
      <formula>0</formula>
    </cfRule>
  </conditionalFormatting>
  <conditionalFormatting sqref="AB18">
    <cfRule type="cellIs" dxfId="27" priority="22" operator="lessThan">
      <formula>2.8</formula>
    </cfRule>
  </conditionalFormatting>
  <conditionalFormatting sqref="AB18">
    <cfRule type="cellIs" dxfId="26" priority="21" operator="lessThan">
      <formula>3</formula>
    </cfRule>
  </conditionalFormatting>
  <conditionalFormatting sqref="AB18">
    <cfRule type="cellIs" dxfId="25" priority="20" operator="equal">
      <formula>0</formula>
    </cfRule>
  </conditionalFormatting>
  <conditionalFormatting sqref="J34:L34">
    <cfRule type="cellIs" dxfId="24" priority="19" operator="lessThan">
      <formula>2.8</formula>
    </cfRule>
  </conditionalFormatting>
  <conditionalFormatting sqref="J34:L34">
    <cfRule type="cellIs" dxfId="23" priority="18" operator="lessThan">
      <formula>3</formula>
    </cfRule>
  </conditionalFormatting>
  <conditionalFormatting sqref="J34:L34">
    <cfRule type="cellIs" dxfId="22" priority="17" operator="equal">
      <formula>0</formula>
    </cfRule>
  </conditionalFormatting>
  <conditionalFormatting sqref="J35:L35">
    <cfRule type="cellIs" dxfId="21" priority="16" operator="lessThan">
      <formula>2.8</formula>
    </cfRule>
  </conditionalFormatting>
  <conditionalFormatting sqref="J35:L35">
    <cfRule type="cellIs" dxfId="20" priority="15" operator="lessThan">
      <formula>3</formula>
    </cfRule>
  </conditionalFormatting>
  <conditionalFormatting sqref="J35:L35">
    <cfRule type="cellIs" dxfId="19" priority="14" operator="equal">
      <formula>0</formula>
    </cfRule>
  </conditionalFormatting>
  <conditionalFormatting sqref="J36:L36">
    <cfRule type="cellIs" dxfId="18" priority="13" operator="lessThan">
      <formula>2.8</formula>
    </cfRule>
  </conditionalFormatting>
  <conditionalFormatting sqref="J36:L36">
    <cfRule type="cellIs" dxfId="17" priority="12" operator="lessThan">
      <formula>3</formula>
    </cfRule>
  </conditionalFormatting>
  <conditionalFormatting sqref="J36:L36">
    <cfRule type="cellIs" dxfId="16" priority="11" operator="equal">
      <formula>0</formula>
    </cfRule>
  </conditionalFormatting>
  <conditionalFormatting sqref="J38:L38">
    <cfRule type="cellIs" dxfId="15" priority="10" operator="lessThan">
      <formula>2.8</formula>
    </cfRule>
  </conditionalFormatting>
  <conditionalFormatting sqref="J38:L38">
    <cfRule type="cellIs" dxfId="14" priority="9" operator="lessThan">
      <formula>3</formula>
    </cfRule>
  </conditionalFormatting>
  <conditionalFormatting sqref="J38:L38">
    <cfRule type="cellIs" dxfId="13" priority="8" operator="equal">
      <formula>0</formula>
    </cfRule>
  </conditionalFormatting>
  <conditionalFormatting sqref="I86:K86">
    <cfRule type="cellIs" dxfId="12" priority="7" operator="lessThan">
      <formula>2.8</formula>
    </cfRule>
  </conditionalFormatting>
  <conditionalFormatting sqref="I86:K86">
    <cfRule type="cellIs" dxfId="11" priority="6" operator="lessThan">
      <formula>3</formula>
    </cfRule>
  </conditionalFormatting>
  <conditionalFormatting sqref="I86:K86">
    <cfRule type="cellIs" dxfId="10" priority="5" operator="equal">
      <formula>0</formula>
    </cfRule>
  </conditionalFormatting>
  <conditionalFormatting sqref="AB42">
    <cfRule type="cellIs" dxfId="9" priority="3" operator="equal">
      <formula>1</formula>
    </cfRule>
  </conditionalFormatting>
  <conditionalFormatting sqref="AB42">
    <cfRule type="cellIs" dxfId="8" priority="4" operator="lessThan">
      <formula>2.8</formula>
    </cfRule>
  </conditionalFormatting>
  <conditionalFormatting sqref="AB42">
    <cfRule type="cellIs" dxfId="7" priority="2" operator="lessThan">
      <formula>3</formula>
    </cfRule>
  </conditionalFormatting>
  <conditionalFormatting sqref="AB42">
    <cfRule type="cellIs" dxfId="6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USUARIO</cp:lastModifiedBy>
  <dcterms:created xsi:type="dcterms:W3CDTF">2018-02-12T20:56:24Z</dcterms:created>
  <dcterms:modified xsi:type="dcterms:W3CDTF">2019-11-06T22:16:58Z</dcterms:modified>
</cp:coreProperties>
</file>